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Denne_projektmappe" defaultThemeVersion="166925"/>
  <mc:AlternateContent xmlns:mc="http://schemas.openxmlformats.org/markup-compatibility/2006">
    <mc:Choice Requires="x15">
      <x15ac:absPath xmlns:x15ac="http://schemas.microsoft.com/office/spreadsheetml/2010/11/ac" url="https://herningfodbolddommerklub-my.sharepoint.com/personal/bestyrelse_fodbolddommerklub_dk/Documents/Bestyrelses side - Bestyrelsesdrevet/Antal kampe/"/>
    </mc:Choice>
  </mc:AlternateContent>
  <xr:revisionPtr revIDLastSave="386" documentId="8_{1446DB8A-C7FE-4854-BD98-F964AF86C107}" xr6:coauthVersionLast="47" xr6:coauthVersionMax="47" xr10:uidLastSave="{444BB86A-F28A-4EDE-AC7F-83C426CB3EF4}"/>
  <bookViews>
    <workbookView xWindow="-120" yWindow="-120" windowWidth="51840" windowHeight="20625" xr2:uid="{00000000-000D-0000-FFFF-FFFF00000000}"/>
  </bookViews>
  <sheets>
    <sheet name="Optælling" sheetId="1" r:id="rId1"/>
    <sheet name="Stoppede dommere" sheetId="2" r:id="rId2"/>
  </sheets>
  <definedNames>
    <definedName name="_xlnm._FilterDatabase" localSheetId="0" hidden="1">Optælling!$A$1:$AR$153</definedName>
    <definedName name="_xlnm.Print_Area" localSheetId="0">Optælling!$A$1:$AR$151</definedName>
    <definedName name="_xlnm.Print_Titles" localSheetId="0">Optælling!$1:$1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M22" i="1" l="1"/>
  <c r="AM131" i="1" l="1"/>
  <c r="AM109" i="1"/>
  <c r="AL109" i="1"/>
  <c r="AL34" i="2"/>
  <c r="AF34" i="2"/>
  <c r="AM34" i="2" s="1"/>
  <c r="AL33" i="2"/>
  <c r="AF33" i="2"/>
  <c r="Z33" i="2"/>
  <c r="N33" i="2"/>
  <c r="AM33" i="2" s="1"/>
  <c r="AL131" i="1"/>
  <c r="AL32" i="2"/>
  <c r="AF32" i="2"/>
  <c r="Z32" i="2"/>
  <c r="AM32" i="2" s="1"/>
  <c r="AL31" i="2"/>
  <c r="AF31" i="2"/>
  <c r="Z31" i="2"/>
  <c r="T31" i="2"/>
  <c r="N31" i="2"/>
  <c r="AL30" i="2"/>
  <c r="AF30" i="2"/>
  <c r="T30" i="2"/>
  <c r="AL29" i="2"/>
  <c r="AF29" i="2"/>
  <c r="Z29" i="2"/>
  <c r="T29" i="2"/>
  <c r="N29" i="2"/>
  <c r="AL28" i="2"/>
  <c r="AF28" i="2"/>
  <c r="Z28" i="2"/>
  <c r="AL98" i="1"/>
  <c r="AM98" i="1" s="1"/>
  <c r="AL27" i="2"/>
  <c r="AF27" i="2"/>
  <c r="Z27" i="2"/>
  <c r="T27" i="2"/>
  <c r="N27" i="2"/>
  <c r="AL26" i="2"/>
  <c r="AF26" i="2"/>
  <c r="Z26" i="2"/>
  <c r="AL25" i="2"/>
  <c r="AF25" i="2"/>
  <c r="Z25" i="2"/>
  <c r="AH148" i="1"/>
  <c r="AL148" i="1" s="1"/>
  <c r="AH146" i="1"/>
  <c r="AL146" i="1" s="1"/>
  <c r="AH126" i="1"/>
  <c r="AL126" i="1" s="1"/>
  <c r="AH118" i="1"/>
  <c r="AL118" i="1" s="1"/>
  <c r="AH88" i="1"/>
  <c r="AL88" i="1" s="1"/>
  <c r="AH79" i="1"/>
  <c r="AL79" i="1" s="1"/>
  <c r="AH69" i="1"/>
  <c r="AL69" i="1" s="1"/>
  <c r="AH57" i="1"/>
  <c r="AL57" i="1" s="1"/>
  <c r="AH55" i="1"/>
  <c r="AL55" i="1" s="1"/>
  <c r="AH51" i="1"/>
  <c r="AL51" i="1" s="1"/>
  <c r="AH39" i="1"/>
  <c r="AL39" i="1" s="1"/>
  <c r="AH142" i="1"/>
  <c r="AL142" i="1" s="1"/>
  <c r="AH127" i="1"/>
  <c r="AL127" i="1" s="1"/>
  <c r="AH119" i="1"/>
  <c r="AL119" i="1" s="1"/>
  <c r="AH102" i="1"/>
  <c r="AL102" i="1" s="1"/>
  <c r="AH100" i="1"/>
  <c r="AL100" i="1" s="1"/>
  <c r="AH99" i="1"/>
  <c r="AL99" i="1" s="1"/>
  <c r="AH87" i="1"/>
  <c r="AL87" i="1" s="1"/>
  <c r="AH82" i="1"/>
  <c r="AL82" i="1" s="1"/>
  <c r="AH73" i="1"/>
  <c r="AL73" i="1" s="1"/>
  <c r="AH56" i="1"/>
  <c r="AL56" i="1" s="1"/>
  <c r="AH54" i="1"/>
  <c r="AL54" i="1" s="1"/>
  <c r="AH53" i="1"/>
  <c r="AL53" i="1" s="1"/>
  <c r="AH46" i="1"/>
  <c r="AL46" i="1" s="1"/>
  <c r="AH45" i="1"/>
  <c r="AL45" i="1" s="1"/>
  <c r="AH33" i="1"/>
  <c r="AL33" i="1" s="1"/>
  <c r="AH15" i="1"/>
  <c r="AL15" i="1" s="1"/>
  <c r="AL151" i="1"/>
  <c r="AL150" i="1"/>
  <c r="AL149" i="1"/>
  <c r="AL147" i="1"/>
  <c r="AL145" i="1"/>
  <c r="AL144" i="1"/>
  <c r="AL143" i="1"/>
  <c r="AL141" i="1"/>
  <c r="AL140" i="1"/>
  <c r="AL139" i="1"/>
  <c r="AL138" i="1"/>
  <c r="AL137" i="1"/>
  <c r="AL136" i="1"/>
  <c r="AL135" i="1"/>
  <c r="AL134" i="1"/>
  <c r="AL133" i="1"/>
  <c r="AL132" i="1"/>
  <c r="AL130" i="1"/>
  <c r="AL129" i="1"/>
  <c r="AL128" i="1"/>
  <c r="AL125" i="1"/>
  <c r="AL124" i="1"/>
  <c r="AL123" i="1"/>
  <c r="AL122" i="1"/>
  <c r="AL121" i="1"/>
  <c r="AL120" i="1"/>
  <c r="AL117" i="1"/>
  <c r="AL116" i="1"/>
  <c r="AL115" i="1"/>
  <c r="AL114" i="1"/>
  <c r="AL113" i="1"/>
  <c r="AL112" i="1"/>
  <c r="AL111" i="1"/>
  <c r="AL110" i="1"/>
  <c r="AL108" i="1"/>
  <c r="AL107" i="1"/>
  <c r="AL106" i="1"/>
  <c r="AL105" i="1"/>
  <c r="AL104" i="1"/>
  <c r="AL103" i="1"/>
  <c r="AL101" i="1"/>
  <c r="AL97" i="1"/>
  <c r="AL96" i="1"/>
  <c r="AL95" i="1"/>
  <c r="AL94" i="1"/>
  <c r="AL93" i="1"/>
  <c r="AL92" i="1"/>
  <c r="AL91" i="1"/>
  <c r="AL90" i="1"/>
  <c r="AL89" i="1"/>
  <c r="AL86" i="1"/>
  <c r="AL85" i="1"/>
  <c r="AL84" i="1"/>
  <c r="AL83" i="1"/>
  <c r="AL81" i="1"/>
  <c r="AL80" i="1"/>
  <c r="AL78" i="1"/>
  <c r="AL77" i="1"/>
  <c r="AL76" i="1"/>
  <c r="AL75" i="1"/>
  <c r="AL74" i="1"/>
  <c r="AL72" i="1"/>
  <c r="AL71" i="1"/>
  <c r="AL70" i="1"/>
  <c r="AL68" i="1"/>
  <c r="AL67" i="1"/>
  <c r="AL66" i="1"/>
  <c r="AL65" i="1"/>
  <c r="AL64" i="1"/>
  <c r="AL63" i="1"/>
  <c r="AL62" i="1"/>
  <c r="AL61" i="1"/>
  <c r="AL60" i="1"/>
  <c r="AL59" i="1"/>
  <c r="AL58" i="1"/>
  <c r="AL52" i="1"/>
  <c r="AL50" i="1"/>
  <c r="AL49" i="1"/>
  <c r="AL48" i="1"/>
  <c r="AL47" i="1"/>
  <c r="AL44" i="1"/>
  <c r="AL43" i="1"/>
  <c r="AL42" i="1"/>
  <c r="AL41" i="1"/>
  <c r="AL40" i="1"/>
  <c r="AL38" i="1"/>
  <c r="AL37" i="1"/>
  <c r="AL36" i="1"/>
  <c r="AL35" i="1"/>
  <c r="AL34" i="1"/>
  <c r="AL32" i="1"/>
  <c r="AL31" i="1"/>
  <c r="AL30" i="1"/>
  <c r="AL29" i="1"/>
  <c r="AL28" i="1"/>
  <c r="AL27" i="1"/>
  <c r="AL26" i="1"/>
  <c r="AL25" i="1"/>
  <c r="AL24" i="1"/>
  <c r="AL23" i="1"/>
  <c r="AL22" i="1"/>
  <c r="AL21" i="1"/>
  <c r="AL20" i="1"/>
  <c r="AL19" i="1"/>
  <c r="AL18" i="1"/>
  <c r="AL17" i="1"/>
  <c r="AL16" i="1"/>
  <c r="AL14" i="1"/>
  <c r="AL13" i="1"/>
  <c r="AL12" i="1"/>
  <c r="AL11" i="1"/>
  <c r="AL10" i="1"/>
  <c r="AL9" i="1"/>
  <c r="AL8" i="1"/>
  <c r="AL7" i="1"/>
  <c r="AL6" i="1"/>
  <c r="AL5" i="1"/>
  <c r="AL4" i="1"/>
  <c r="AL3" i="1"/>
  <c r="AL2" i="1"/>
  <c r="C119" i="1"/>
  <c r="N24" i="2"/>
  <c r="AF24" i="2"/>
  <c r="AM31" i="2" l="1"/>
  <c r="AM30" i="2"/>
  <c r="AM29" i="2"/>
  <c r="AM27" i="2"/>
  <c r="AG24" i="2"/>
  <c r="AM28" i="2"/>
  <c r="AM26" i="2"/>
  <c r="AM25" i="2"/>
  <c r="AF103" i="1"/>
  <c r="AM103" i="1" s="1"/>
  <c r="AF59" i="1"/>
  <c r="AM59" i="1" s="1"/>
  <c r="AF30" i="1"/>
  <c r="AM30" i="1" s="1"/>
  <c r="AF23" i="1"/>
  <c r="AM23" i="1" s="1"/>
  <c r="AF141" i="1" l="1"/>
  <c r="AM141" i="1" s="1"/>
  <c r="AF3" i="1"/>
  <c r="AF4" i="1"/>
  <c r="AF5" i="1"/>
  <c r="AF6" i="1"/>
  <c r="AM6" i="1" s="1"/>
  <c r="AF7" i="1"/>
  <c r="AF8" i="1"/>
  <c r="AF9" i="1"/>
  <c r="AF10" i="1"/>
  <c r="AF11" i="1"/>
  <c r="AF12" i="1"/>
  <c r="AF13" i="1"/>
  <c r="AF14" i="1"/>
  <c r="AF15" i="1"/>
  <c r="AF16" i="1"/>
  <c r="AM16" i="1" s="1"/>
  <c r="AF17" i="1"/>
  <c r="AF18" i="1"/>
  <c r="AM18" i="1" s="1"/>
  <c r="AF19" i="1"/>
  <c r="AM19" i="1" s="1"/>
  <c r="AF20" i="1"/>
  <c r="AF21" i="1"/>
  <c r="AF22" i="1"/>
  <c r="AF24" i="1"/>
  <c r="AF25" i="1"/>
  <c r="AF26" i="1"/>
  <c r="AF27" i="1"/>
  <c r="AF28" i="1"/>
  <c r="AF29" i="1"/>
  <c r="AM29" i="1" s="1"/>
  <c r="AF31" i="1"/>
  <c r="AF32" i="1"/>
  <c r="AF33" i="1"/>
  <c r="AF34" i="1"/>
  <c r="AF35" i="1"/>
  <c r="AF36" i="1"/>
  <c r="AF37" i="1"/>
  <c r="AF38" i="1"/>
  <c r="AF39" i="1"/>
  <c r="AF40" i="1"/>
  <c r="AM40" i="1" s="1"/>
  <c r="AF41" i="1"/>
  <c r="AM41" i="1" s="1"/>
  <c r="AF42" i="1"/>
  <c r="AF43" i="1"/>
  <c r="AF44" i="1"/>
  <c r="AF45" i="1"/>
  <c r="AF46" i="1"/>
  <c r="AF47" i="1"/>
  <c r="AM47" i="1" s="1"/>
  <c r="AF48" i="1"/>
  <c r="AM48" i="1" s="1"/>
  <c r="AF49" i="1"/>
  <c r="AF50" i="1"/>
  <c r="AM50" i="1" s="1"/>
  <c r="AF51" i="1"/>
  <c r="AF52" i="1"/>
  <c r="AF53" i="1"/>
  <c r="AF54" i="1"/>
  <c r="AF55" i="1"/>
  <c r="AF56" i="1"/>
  <c r="AF57" i="1"/>
  <c r="AF58" i="1"/>
  <c r="AM58" i="1" s="1"/>
  <c r="AF60" i="1"/>
  <c r="AF61" i="1"/>
  <c r="AF62" i="1"/>
  <c r="AF63" i="1"/>
  <c r="AF64" i="1"/>
  <c r="AF65" i="1"/>
  <c r="AF66" i="1"/>
  <c r="AF67" i="1"/>
  <c r="AF68" i="1"/>
  <c r="AM68" i="1" s="1"/>
  <c r="AF69" i="1"/>
  <c r="AF70" i="1"/>
  <c r="AF71" i="1"/>
  <c r="AF72" i="1"/>
  <c r="AF73" i="1"/>
  <c r="AF74" i="1"/>
  <c r="AF75" i="1"/>
  <c r="AF76" i="1"/>
  <c r="AM76" i="1" s="1"/>
  <c r="AF77" i="1"/>
  <c r="AF78" i="1"/>
  <c r="AF79" i="1"/>
  <c r="AF80" i="1"/>
  <c r="AF81" i="1"/>
  <c r="AF82" i="1"/>
  <c r="AF83" i="1"/>
  <c r="AM83" i="1" s="1"/>
  <c r="AF84" i="1"/>
  <c r="AF85" i="1"/>
  <c r="AF86" i="1"/>
  <c r="AF87" i="1"/>
  <c r="AF88" i="1"/>
  <c r="AF89" i="1"/>
  <c r="AM89" i="1" s="1"/>
  <c r="AF90" i="1"/>
  <c r="AF91" i="1"/>
  <c r="AM91" i="1" s="1"/>
  <c r="AF92" i="1"/>
  <c r="AM92" i="1" s="1"/>
  <c r="AF93" i="1"/>
  <c r="AF94" i="1"/>
  <c r="AF95" i="1"/>
  <c r="AF96" i="1"/>
  <c r="AF97" i="1"/>
  <c r="AF99" i="1"/>
  <c r="AF100" i="1"/>
  <c r="AF101" i="1"/>
  <c r="AF102" i="1"/>
  <c r="AF104" i="1"/>
  <c r="AM104" i="1" s="1"/>
  <c r="AF105" i="1"/>
  <c r="AF106" i="1"/>
  <c r="AF107" i="1"/>
  <c r="AF108" i="1"/>
  <c r="AF110" i="1"/>
  <c r="AF111" i="1"/>
  <c r="AF112" i="1"/>
  <c r="AM112" i="1" s="1"/>
  <c r="AF113" i="1"/>
  <c r="AF114" i="1"/>
  <c r="AF115" i="1"/>
  <c r="AF116" i="1"/>
  <c r="AF117" i="1"/>
  <c r="AF118" i="1"/>
  <c r="AF119" i="1"/>
  <c r="AF120" i="1"/>
  <c r="AF121" i="1"/>
  <c r="AF122" i="1"/>
  <c r="AM122" i="1" s="1"/>
  <c r="AF123" i="1"/>
  <c r="AF124" i="1"/>
  <c r="AF125" i="1"/>
  <c r="AF126" i="1"/>
  <c r="AF127" i="1"/>
  <c r="AF128" i="1"/>
  <c r="AF129" i="1"/>
  <c r="AF130" i="1"/>
  <c r="AM130" i="1" s="1"/>
  <c r="AF132" i="1"/>
  <c r="AF133" i="1"/>
  <c r="AF134" i="1"/>
  <c r="AF135" i="1"/>
  <c r="AF136" i="1"/>
  <c r="AM136" i="1" s="1"/>
  <c r="AF137" i="1"/>
  <c r="AF138" i="1"/>
  <c r="AF139" i="1"/>
  <c r="AF140" i="1"/>
  <c r="AF142" i="1"/>
  <c r="AF143" i="1"/>
  <c r="AF144" i="1"/>
  <c r="AF145" i="1"/>
  <c r="AF146" i="1"/>
  <c r="AF147" i="1"/>
  <c r="AF148" i="1"/>
  <c r="AF149" i="1"/>
  <c r="AM149" i="1" s="1"/>
  <c r="AF150" i="1"/>
  <c r="AM150" i="1" s="1"/>
  <c r="AF151" i="1"/>
  <c r="AM151" i="1" s="1"/>
  <c r="AF23" i="2"/>
  <c r="Z23" i="2"/>
  <c r="T23" i="2"/>
  <c r="N23" i="2"/>
  <c r="AF22" i="2"/>
  <c r="Z22" i="2"/>
  <c r="T22" i="2"/>
  <c r="N22" i="2"/>
  <c r="AF21" i="2"/>
  <c r="N21" i="2"/>
  <c r="AF20" i="2"/>
  <c r="AG20" i="2" s="1"/>
  <c r="AF19" i="2"/>
  <c r="N19" i="2"/>
  <c r="N111" i="1"/>
  <c r="T111" i="1"/>
  <c r="Z111" i="1"/>
  <c r="AF18" i="2"/>
  <c r="Z18" i="2"/>
  <c r="T18" i="2"/>
  <c r="N18" i="2"/>
  <c r="AF17" i="2"/>
  <c r="Z17" i="2"/>
  <c r="AF16" i="2"/>
  <c r="Z16" i="2"/>
  <c r="T16" i="2"/>
  <c r="N16" i="2"/>
  <c r="Z3" i="1"/>
  <c r="T3" i="1"/>
  <c r="N3" i="1"/>
  <c r="AF2" i="1"/>
  <c r="AM2" i="1" s="1"/>
  <c r="AM3" i="1" l="1"/>
  <c r="AM111" i="1"/>
  <c r="AG17" i="2"/>
  <c r="AG23" i="2"/>
  <c r="AG22" i="2"/>
  <c r="AG21" i="2"/>
  <c r="AG19" i="2"/>
  <c r="AG18" i="2"/>
  <c r="AG16" i="2"/>
  <c r="Z15" i="1"/>
  <c r="W148" i="1"/>
  <c r="W142" i="1"/>
  <c r="W75" i="1"/>
  <c r="Z15" i="2"/>
  <c r="AA15" i="2" s="1"/>
  <c r="N14" i="2"/>
  <c r="AA14" i="2" s="1"/>
  <c r="Z116" i="1"/>
  <c r="AM116" i="1" s="1"/>
  <c r="Z13" i="2"/>
  <c r="AA13" i="2" s="1"/>
  <c r="Z100" i="1" l="1"/>
  <c r="AM100" i="1" s="1"/>
  <c r="Z96" i="1"/>
  <c r="AM96" i="1" s="1"/>
  <c r="Z62" i="1" l="1"/>
  <c r="Z4" i="1" l="1"/>
  <c r="Z5" i="1"/>
  <c r="AM5" i="1" s="1"/>
  <c r="Z7" i="1"/>
  <c r="AM7" i="1" s="1"/>
  <c r="Z10" i="1"/>
  <c r="AM10" i="1" s="1"/>
  <c r="Z11" i="1"/>
  <c r="AM11" i="1" s="1"/>
  <c r="Z12" i="1"/>
  <c r="Z13" i="1"/>
  <c r="Z14" i="1"/>
  <c r="Z17" i="1"/>
  <c r="AM17" i="1" s="1"/>
  <c r="Z21" i="1"/>
  <c r="Z22" i="1"/>
  <c r="Z24" i="1"/>
  <c r="Z25" i="1"/>
  <c r="AM25" i="1" s="1"/>
  <c r="Z27" i="1"/>
  <c r="Z31" i="1"/>
  <c r="AM31" i="1" s="1"/>
  <c r="Z32" i="1"/>
  <c r="AM32" i="1" s="1"/>
  <c r="Z33" i="1"/>
  <c r="Z35" i="1"/>
  <c r="Z37" i="1"/>
  <c r="Z39" i="1"/>
  <c r="Z42" i="1"/>
  <c r="AM42" i="1" s="1"/>
  <c r="Z43" i="1"/>
  <c r="Z44" i="1"/>
  <c r="Z45" i="1"/>
  <c r="Z46" i="1"/>
  <c r="Z51" i="1"/>
  <c r="Z52" i="1"/>
  <c r="Z53" i="1"/>
  <c r="Z54" i="1"/>
  <c r="Z55" i="1"/>
  <c r="Z56" i="1"/>
  <c r="Z57" i="1"/>
  <c r="Z60" i="1"/>
  <c r="AM60" i="1" s="1"/>
  <c r="Z61" i="1"/>
  <c r="Z63" i="1"/>
  <c r="Z64" i="1"/>
  <c r="Z66" i="1"/>
  <c r="Z67" i="1"/>
  <c r="Z69" i="1"/>
  <c r="Z70" i="1"/>
  <c r="Z71" i="1"/>
  <c r="Z72" i="1"/>
  <c r="AM72" i="1" s="1"/>
  <c r="Z73" i="1"/>
  <c r="Z74" i="1"/>
  <c r="Z75" i="1"/>
  <c r="Z77" i="1"/>
  <c r="Z78" i="1"/>
  <c r="Z79" i="1"/>
  <c r="Z80" i="1"/>
  <c r="Z81" i="1"/>
  <c r="Z82" i="1"/>
  <c r="Z84" i="1"/>
  <c r="Z85" i="1"/>
  <c r="Z86" i="1"/>
  <c r="Z87" i="1"/>
  <c r="Z88" i="1"/>
  <c r="Z90" i="1"/>
  <c r="AM90" i="1" s="1"/>
  <c r="Z93" i="1"/>
  <c r="Z94" i="1"/>
  <c r="Z95" i="1"/>
  <c r="AM95" i="1" s="1"/>
  <c r="Z97" i="1"/>
  <c r="Z99" i="1"/>
  <c r="Z101" i="1"/>
  <c r="Z102" i="1"/>
  <c r="Z105" i="1"/>
  <c r="Z106" i="1"/>
  <c r="Z107" i="1"/>
  <c r="Z108" i="1"/>
  <c r="AM108" i="1" s="1"/>
  <c r="Z110" i="1"/>
  <c r="Z113" i="1"/>
  <c r="Z114" i="1"/>
  <c r="Z115" i="1"/>
  <c r="Z117" i="1"/>
  <c r="Z118" i="1"/>
  <c r="Z119" i="1"/>
  <c r="Z121" i="1"/>
  <c r="Z123" i="1"/>
  <c r="Z124" i="1"/>
  <c r="Z125" i="1"/>
  <c r="Z126" i="1"/>
  <c r="Z127" i="1"/>
  <c r="Z129" i="1"/>
  <c r="Z132" i="1"/>
  <c r="Z133" i="1"/>
  <c r="AM133" i="1" s="1"/>
  <c r="Z137" i="1"/>
  <c r="Z138" i="1"/>
  <c r="Z139" i="1"/>
  <c r="Z140" i="1"/>
  <c r="Z142" i="1"/>
  <c r="Z144" i="1"/>
  <c r="Z145" i="1"/>
  <c r="Z146" i="1"/>
  <c r="Z147" i="1"/>
  <c r="Z148" i="1"/>
  <c r="T12" i="1"/>
  <c r="T13" i="1"/>
  <c r="T14" i="1"/>
  <c r="T15" i="1"/>
  <c r="T21" i="1"/>
  <c r="T22" i="1"/>
  <c r="T24" i="1"/>
  <c r="T27" i="1"/>
  <c r="T28" i="1"/>
  <c r="T33" i="1"/>
  <c r="T34" i="1"/>
  <c r="AM34" i="1" s="1"/>
  <c r="T35" i="1"/>
  <c r="T36" i="1"/>
  <c r="T37" i="1"/>
  <c r="T39" i="1"/>
  <c r="T43" i="1"/>
  <c r="T44" i="1"/>
  <c r="T45" i="1"/>
  <c r="T46" i="1"/>
  <c r="T49" i="1"/>
  <c r="AM49" i="1" s="1"/>
  <c r="T51" i="1"/>
  <c r="T52" i="1"/>
  <c r="T53" i="1"/>
  <c r="T54" i="1"/>
  <c r="T55" i="1"/>
  <c r="T56" i="1"/>
  <c r="T57" i="1"/>
  <c r="T61" i="1"/>
  <c r="T65" i="1"/>
  <c r="AM65" i="1" s="1"/>
  <c r="T62" i="1"/>
  <c r="AM62" i="1" s="1"/>
  <c r="T63" i="1"/>
  <c r="T64" i="1"/>
  <c r="T66" i="1"/>
  <c r="T67" i="1"/>
  <c r="T69" i="1"/>
  <c r="T70" i="1"/>
  <c r="T71" i="1"/>
  <c r="T73" i="1"/>
  <c r="T74" i="1"/>
  <c r="T75" i="1"/>
  <c r="T77" i="1"/>
  <c r="T78" i="1"/>
  <c r="T79" i="1"/>
  <c r="T80" i="1"/>
  <c r="T81" i="1"/>
  <c r="T82" i="1"/>
  <c r="T84" i="1"/>
  <c r="T85" i="1"/>
  <c r="T86" i="1"/>
  <c r="T87" i="1"/>
  <c r="T88" i="1"/>
  <c r="T93" i="1"/>
  <c r="T94" i="1"/>
  <c r="T97" i="1"/>
  <c r="T99" i="1"/>
  <c r="T101" i="1"/>
  <c r="T102" i="1"/>
  <c r="T105" i="1"/>
  <c r="T106" i="1"/>
  <c r="T107" i="1"/>
  <c r="T110" i="1"/>
  <c r="T113" i="1"/>
  <c r="T114" i="1"/>
  <c r="T115" i="1"/>
  <c r="T117" i="1"/>
  <c r="T118" i="1"/>
  <c r="T119" i="1"/>
  <c r="T121" i="1"/>
  <c r="T123" i="1"/>
  <c r="T124" i="1"/>
  <c r="T125" i="1"/>
  <c r="T126" i="1"/>
  <c r="T127" i="1"/>
  <c r="T129" i="1"/>
  <c r="T132" i="1"/>
  <c r="T134" i="1"/>
  <c r="T135" i="1"/>
  <c r="T137" i="1"/>
  <c r="T138" i="1"/>
  <c r="T139" i="1"/>
  <c r="T140" i="1"/>
  <c r="T142" i="1"/>
  <c r="T143" i="1"/>
  <c r="AM143" i="1" s="1"/>
  <c r="T144" i="1"/>
  <c r="T145" i="1"/>
  <c r="T146" i="1"/>
  <c r="T147" i="1"/>
  <c r="T148" i="1"/>
  <c r="T4" i="1"/>
  <c r="T8" i="1"/>
  <c r="N8" i="1"/>
  <c r="N9" i="1"/>
  <c r="AM9" i="1" s="1"/>
  <c r="N12" i="1"/>
  <c r="N13" i="1"/>
  <c r="N14" i="1"/>
  <c r="N15" i="1"/>
  <c r="N22" i="1"/>
  <c r="N24" i="1"/>
  <c r="N26" i="1"/>
  <c r="AM26" i="1" s="1"/>
  <c r="N27" i="1"/>
  <c r="N28" i="1"/>
  <c r="N33" i="1"/>
  <c r="N35" i="1"/>
  <c r="N36" i="1"/>
  <c r="N37" i="1"/>
  <c r="N38" i="1"/>
  <c r="AM38" i="1" s="1"/>
  <c r="N39" i="1"/>
  <c r="N44" i="1"/>
  <c r="N45" i="1"/>
  <c r="N46" i="1"/>
  <c r="N51" i="1"/>
  <c r="N52" i="1"/>
  <c r="N53" i="1"/>
  <c r="N54" i="1"/>
  <c r="N55" i="1"/>
  <c r="N56" i="1"/>
  <c r="N57" i="1"/>
  <c r="N61" i="1"/>
  <c r="N63" i="1"/>
  <c r="N64" i="1"/>
  <c r="N66" i="1"/>
  <c r="N69" i="1"/>
  <c r="N70" i="1"/>
  <c r="N71" i="1"/>
  <c r="N73" i="1"/>
  <c r="N74" i="1"/>
  <c r="N77" i="1"/>
  <c r="N78" i="1"/>
  <c r="N79" i="1"/>
  <c r="N80" i="1"/>
  <c r="N81" i="1"/>
  <c r="N82" i="1"/>
  <c r="N84" i="1"/>
  <c r="N85" i="1"/>
  <c r="N86" i="1"/>
  <c r="N87" i="1"/>
  <c r="N88" i="1"/>
  <c r="N94" i="1"/>
  <c r="N99" i="1"/>
  <c r="N101" i="1"/>
  <c r="N102" i="1"/>
  <c r="N105" i="1"/>
  <c r="N106" i="1"/>
  <c r="N107" i="1"/>
  <c r="N110" i="1"/>
  <c r="N113" i="1"/>
  <c r="N114" i="1"/>
  <c r="N115" i="1"/>
  <c r="N117" i="1"/>
  <c r="N118" i="1"/>
  <c r="N119" i="1"/>
  <c r="N120" i="1"/>
  <c r="AM120" i="1" s="1"/>
  <c r="N121" i="1"/>
  <c r="N123" i="1"/>
  <c r="N124" i="1"/>
  <c r="N125" i="1"/>
  <c r="N126" i="1"/>
  <c r="N127" i="1"/>
  <c r="N128" i="1"/>
  <c r="AM128" i="1" s="1"/>
  <c r="N132" i="1"/>
  <c r="N134" i="1"/>
  <c r="N135" i="1"/>
  <c r="N137" i="1"/>
  <c r="N138" i="1"/>
  <c r="N139" i="1"/>
  <c r="N140" i="1"/>
  <c r="N142" i="1"/>
  <c r="N144" i="1"/>
  <c r="N145" i="1"/>
  <c r="N146" i="1"/>
  <c r="N147" i="1"/>
  <c r="N148" i="1"/>
  <c r="N4" i="1"/>
  <c r="X12" i="2"/>
  <c r="AM84" i="1" l="1"/>
  <c r="AM82" i="1"/>
  <c r="AM132" i="1"/>
  <c r="AM110" i="1"/>
  <c r="AM28" i="1"/>
  <c r="AM81" i="1"/>
  <c r="AM14" i="1"/>
  <c r="AM13" i="1"/>
  <c r="AM12" i="1"/>
  <c r="AM134" i="1"/>
  <c r="AM114" i="1"/>
  <c r="AM35" i="1"/>
  <c r="AM80" i="1"/>
  <c r="AM61" i="1"/>
  <c r="AM107" i="1"/>
  <c r="AM113" i="1"/>
  <c r="AM4" i="1"/>
  <c r="AM106" i="1"/>
  <c r="AM8" i="1"/>
  <c r="AM75" i="1"/>
  <c r="AM105" i="1"/>
  <c r="AM43" i="1"/>
  <c r="AM101" i="1"/>
  <c r="AM44" i="1"/>
  <c r="AM124" i="1"/>
  <c r="AM71" i="1"/>
  <c r="AM37" i="1"/>
  <c r="AM97" i="1"/>
  <c r="AM56" i="1"/>
  <c r="AM93" i="1"/>
  <c r="AM21" i="1"/>
  <c r="AM77" i="1"/>
  <c r="AM125" i="1"/>
  <c r="AM102" i="1"/>
  <c r="AM46" i="1"/>
  <c r="AM67" i="1"/>
  <c r="AM99" i="1"/>
  <c r="AM69" i="1"/>
  <c r="AM145" i="1"/>
  <c r="AM94" i="1"/>
  <c r="AM78" i="1"/>
  <c r="AM144" i="1"/>
  <c r="AM142" i="1"/>
  <c r="AA12" i="2" s="1"/>
  <c r="AM121" i="1"/>
  <c r="AM129" i="1"/>
  <c r="AM139" i="1"/>
  <c r="AM86" i="1"/>
  <c r="AM64" i="1"/>
  <c r="AM123" i="1"/>
  <c r="AM140" i="1"/>
  <c r="AM138" i="1"/>
  <c r="AM85" i="1"/>
  <c r="AM63" i="1"/>
  <c r="AP6" i="1"/>
  <c r="R11" i="2"/>
  <c r="AP8" i="1" l="1"/>
  <c r="D27" i="1"/>
  <c r="AM27" i="1" s="1"/>
  <c r="D74" i="1"/>
  <c r="AM74" i="1" s="1"/>
  <c r="N10" i="2"/>
  <c r="I9" i="2"/>
  <c r="N9" i="2" s="1"/>
  <c r="G8" i="2"/>
  <c r="I8" i="2" s="1"/>
  <c r="N8" i="2" s="1"/>
  <c r="N7" i="2"/>
  <c r="J6" i="2" l="1"/>
  <c r="I6" i="2"/>
  <c r="J4" i="2"/>
  <c r="AP4" i="1" l="1"/>
  <c r="C20" i="1" l="1"/>
  <c r="AM20" i="1" s="1"/>
  <c r="H148" i="1"/>
  <c r="AM148" i="1" s="1"/>
  <c r="H147" i="1"/>
  <c r="AM147" i="1" s="1"/>
  <c r="H146" i="1"/>
  <c r="H137" i="1"/>
  <c r="AM137" i="1" s="1"/>
  <c r="H135" i="1"/>
  <c r="AM135" i="1" s="1"/>
  <c r="H127" i="1"/>
  <c r="AM127" i="1" s="1"/>
  <c r="H126" i="1"/>
  <c r="AM126" i="1" s="1"/>
  <c r="H119" i="1"/>
  <c r="AM119" i="1" s="1"/>
  <c r="H118" i="1"/>
  <c r="AM118" i="1" s="1"/>
  <c r="H117" i="1"/>
  <c r="AM117" i="1" s="1"/>
  <c r="H115" i="1"/>
  <c r="AM115" i="1" s="1"/>
  <c r="H88" i="1"/>
  <c r="AM88" i="1" s="1"/>
  <c r="H87" i="1"/>
  <c r="AM87" i="1" s="1"/>
  <c r="H79" i="1"/>
  <c r="AM79" i="1" s="1"/>
  <c r="H73" i="1"/>
  <c r="AM73" i="1" s="1"/>
  <c r="H70" i="1"/>
  <c r="AM70" i="1" s="1"/>
  <c r="H66" i="1"/>
  <c r="AM66" i="1" s="1"/>
  <c r="H57" i="1"/>
  <c r="AM57" i="1" s="1"/>
  <c r="H55" i="1"/>
  <c r="AM55" i="1" s="1"/>
  <c r="H54" i="1"/>
  <c r="AM54" i="1" s="1"/>
  <c r="H53" i="1"/>
  <c r="AM53" i="1" s="1"/>
  <c r="H52" i="1"/>
  <c r="AM52" i="1" s="1"/>
  <c r="H51" i="1"/>
  <c r="AM51" i="1" s="1"/>
  <c r="H45" i="1"/>
  <c r="AM45" i="1" s="1"/>
  <c r="H39" i="1"/>
  <c r="AM39" i="1" s="1"/>
  <c r="H36" i="1"/>
  <c r="AM36" i="1" s="1"/>
  <c r="H33" i="1"/>
  <c r="AM33" i="1" s="1"/>
  <c r="H24" i="1"/>
  <c r="AM24" i="1" s="1"/>
  <c r="H15" i="1"/>
  <c r="AM15" i="1" s="1"/>
  <c r="AM146" i="1" l="1"/>
  <c r="AP13" i="1" s="1"/>
  <c r="AJ24" i="2"/>
  <c r="AP3" i="1"/>
  <c r="AP14" i="1"/>
  <c r="AP17" i="1"/>
  <c r="AP10" i="1"/>
  <c r="AP5" i="1"/>
  <c r="AP7" i="1"/>
  <c r="AP15" i="1"/>
  <c r="AP11" i="1" l="1"/>
  <c r="AP9" i="1"/>
  <c r="AP12" i="1"/>
</calcChain>
</file>

<file path=xl/sharedStrings.xml><?xml version="1.0" encoding="utf-8"?>
<sst xmlns="http://schemas.openxmlformats.org/spreadsheetml/2006/main" count="285" uniqueCount="231">
  <si>
    <t>Dommernr.</t>
  </si>
  <si>
    <t>Dommernavn</t>
  </si>
  <si>
    <t>Heine Kristensen</t>
  </si>
  <si>
    <t>Hans Jørgen Andersen</t>
  </si>
  <si>
    <t>Allan Dam</t>
  </si>
  <si>
    <t>Claus Krupsdahl</t>
  </si>
  <si>
    <t>Jens Kjær Nielsen</t>
  </si>
  <si>
    <t>Henning Jensen</t>
  </si>
  <si>
    <t>Tommy Poulsen</t>
  </si>
  <si>
    <t>Jesper Meier</t>
  </si>
  <si>
    <t>Kenni Jensen</t>
  </si>
  <si>
    <t>Per Buur</t>
  </si>
  <si>
    <t>Michael Ellingsen</t>
  </si>
  <si>
    <t>Per Nielsen</t>
  </si>
  <si>
    <t>Arne Reimers</t>
  </si>
  <si>
    <t>Johnny Lauritsen</t>
  </si>
  <si>
    <t>Lars Nykjær</t>
  </si>
  <si>
    <t>Ole Skovgaard</t>
  </si>
  <si>
    <t>Kristian Martin Christensen</t>
  </si>
  <si>
    <t>Poul Høgh</t>
  </si>
  <si>
    <t>Dennis Andersen</t>
  </si>
  <si>
    <t>Finn Mortensen</t>
  </si>
  <si>
    <t>Jakob Mastrup</t>
  </si>
  <si>
    <t>Leo Christensen</t>
  </si>
  <si>
    <t>Arif Cebel Öniz</t>
  </si>
  <si>
    <t>Jan Hansen</t>
  </si>
  <si>
    <t>Martin Vestergaard</t>
  </si>
  <si>
    <t>Rud Jakobsen</t>
  </si>
  <si>
    <t>Henning G. Jensen</t>
  </si>
  <si>
    <t>Helge Johnsen</t>
  </si>
  <si>
    <t>Emil Knudsen</t>
  </si>
  <si>
    <t>Per Knudsen</t>
  </si>
  <si>
    <t>Brian Laursen</t>
  </si>
  <si>
    <t>Henrik Thylstrup</t>
  </si>
  <si>
    <t>Lars Marinussen</t>
  </si>
  <si>
    <t>Steen Mikkelsen</t>
  </si>
  <si>
    <t>Vagn Nygaard Mikkelsen</t>
  </si>
  <si>
    <t>Preben Kien Farsinsen</t>
  </si>
  <si>
    <t>Torben Nygaard</t>
  </si>
  <si>
    <t>Kim Pallesen</t>
  </si>
  <si>
    <t>Søren Petersen</t>
  </si>
  <si>
    <t>Jan Hartmann Rømer</t>
  </si>
  <si>
    <t>Tommy Hansen</t>
  </si>
  <si>
    <t>Thorkild Langhoff</t>
  </si>
  <si>
    <t>Ceylan Yayla</t>
  </si>
  <si>
    <t>René Risum</t>
  </si>
  <si>
    <t>Richard Nissen</t>
  </si>
  <si>
    <t>Kurt Halkjær</t>
  </si>
  <si>
    <t>Mirsad Topic</t>
  </si>
  <si>
    <t>Dogan Can Yayla</t>
  </si>
  <si>
    <t>Flemming Andreasen</t>
  </si>
  <si>
    <t>Jan Thorup Madsen</t>
  </si>
  <si>
    <t>Lars Hangaard-Evers</t>
  </si>
  <si>
    <t>Kristoffer Havn</t>
  </si>
  <si>
    <t>Lars Pedersen</t>
  </si>
  <si>
    <t>Per Sønderkjær</t>
  </si>
  <si>
    <t>Jonas Johansen</t>
  </si>
  <si>
    <t>Kasper Meier Thomsen</t>
  </si>
  <si>
    <t>Brian Boesen</t>
  </si>
  <si>
    <t>Mads Kafaei</t>
  </si>
  <si>
    <t>Niels Jensen</t>
  </si>
  <si>
    <t>Søren B. Basse</t>
  </si>
  <si>
    <t>Robert Houlberg</t>
  </si>
  <si>
    <t>Torben Kristensen</t>
  </si>
  <si>
    <t>Egon Henriksen</t>
  </si>
  <si>
    <t>Frank Bulig Lauridsen</t>
  </si>
  <si>
    <t>Brian Marinussen</t>
  </si>
  <si>
    <t>Heine Buus</t>
  </si>
  <si>
    <t>Lars Vesterbæk</t>
  </si>
  <si>
    <t>I alt</t>
  </si>
  <si>
    <t>DGI kampe 2017</t>
  </si>
  <si>
    <t>Ib Johansen</t>
  </si>
  <si>
    <t>Kasper Mertner</t>
  </si>
  <si>
    <t>Nurdin Suljic</t>
  </si>
  <si>
    <t>Patrich Tvermose</t>
  </si>
  <si>
    <t>Simon Jakobsen</t>
  </si>
  <si>
    <t>Kampe til og med 11.12.2016</t>
  </si>
  <si>
    <t>Erik Korsgaard</t>
  </si>
  <si>
    <t>H.C. Søndergaard</t>
  </si>
  <si>
    <t>Hans Jensen</t>
  </si>
  <si>
    <t>Torben Mosegaard</t>
  </si>
  <si>
    <t>Svend Aage Yderstræde</t>
  </si>
  <si>
    <t>DGI/ekstra kampe 2018</t>
  </si>
  <si>
    <t>DGI/ekstra kampe 2019</t>
  </si>
  <si>
    <t>Andreas Ploug Bess</t>
  </si>
  <si>
    <t>Mads Peter Østergaard</t>
  </si>
  <si>
    <t>Raguparan Kanthasamy</t>
  </si>
  <si>
    <t>Sanne Dam Jensen</t>
  </si>
  <si>
    <t>Simon Steiniche</t>
  </si>
  <si>
    <t>Eksamens år</t>
  </si>
  <si>
    <t>Brian Mircevski Gaardsvig</t>
  </si>
  <si>
    <t>DGI/ekstra kampe 2020</t>
  </si>
  <si>
    <t>Akash Mustafa</t>
  </si>
  <si>
    <t>Allan Mikkelsen</t>
  </si>
  <si>
    <t>Anders Damgaard Kjeldsen</t>
  </si>
  <si>
    <t>Claus Strandby</t>
  </si>
  <si>
    <t>Daniel Hansen</t>
  </si>
  <si>
    <t>Emil Davies</t>
  </si>
  <si>
    <t>Kasper Byskov</t>
  </si>
  <si>
    <t>Lukas Vingtoft</t>
  </si>
  <si>
    <t>Mikkel Ersteiner Nielsen</t>
  </si>
  <si>
    <t>Nikolaj Jacobsen</t>
  </si>
  <si>
    <t>Thisaakan Raguparan</t>
  </si>
  <si>
    <t>Thomas Bjerregaard</t>
  </si>
  <si>
    <t>Tobias Hagelund Nielsen</t>
  </si>
  <si>
    <t>Zakharias Olesen</t>
  </si>
  <si>
    <t>Kampe 11.12.2016 - 31.12.2020</t>
  </si>
  <si>
    <t>DGI 2017-2020</t>
  </si>
  <si>
    <t>?</t>
  </si>
  <si>
    <t>Patrick Marinussen </t>
  </si>
  <si>
    <t>Simon Skellgaard Lyngesen</t>
  </si>
  <si>
    <t>René Ørgaard Hansen</t>
  </si>
  <si>
    <t>DGI 2021 forår</t>
  </si>
  <si>
    <t>DGI 2021 efterår</t>
  </si>
  <si>
    <t>DBU 2021 kampe dommer/LD</t>
  </si>
  <si>
    <t>Andreas Kjærulff Madsen</t>
  </si>
  <si>
    <t>Emanuel Valentine Dandu</t>
  </si>
  <si>
    <t>Jan Daniel Kjeldsen Nielsen</t>
  </si>
  <si>
    <t>Jesper Rosenquist</t>
  </si>
  <si>
    <t>Lars Kristensen</t>
  </si>
  <si>
    <t>Mads Hoffmann Nedergaard</t>
  </si>
  <si>
    <t>Magnus Kildsgaard Hansen</t>
  </si>
  <si>
    <t>Marcus Lundholm Sørensen</t>
  </si>
  <si>
    <t>Martin Beck Larsen</t>
  </si>
  <si>
    <t>Martin Toudal</t>
  </si>
  <si>
    <t>Mathias Wael</t>
  </si>
  <si>
    <t>Nedzad Boskailo</t>
  </si>
  <si>
    <t>Nikolaj Toudal</t>
  </si>
  <si>
    <t>Sharankan Sivanathan</t>
  </si>
  <si>
    <t>Søren Clausen</t>
  </si>
  <si>
    <t>Thomas Bøg Petersen</t>
  </si>
  <si>
    <t>Jerad Anthonipillai</t>
  </si>
  <si>
    <t>Damir Zvirkic</t>
  </si>
  <si>
    <t>DBU 2022 kampe dommer/LD</t>
  </si>
  <si>
    <t>DGI 2022 forår</t>
  </si>
  <si>
    <t>DGI 2022 efterår</t>
  </si>
  <si>
    <t>Casper R. Andersen</t>
  </si>
  <si>
    <t>Dennis Knudsen</t>
  </si>
  <si>
    <t>Fie Bruun</t>
  </si>
  <si>
    <t>Frank Jensen</t>
  </si>
  <si>
    <t>Jananan Perrananthasivam</t>
  </si>
  <si>
    <t>Jens Kvist</t>
  </si>
  <si>
    <t>Jonas Moeskjær Madsen</t>
  </si>
  <si>
    <t>Malthe Emil Impgaard Sanggaard</t>
  </si>
  <si>
    <t>Mathias Vesterbæk</t>
  </si>
  <si>
    <t>Rasmus Ringgaard</t>
  </si>
  <si>
    <t>Sebastian Christiansen</t>
  </si>
  <si>
    <t>Top 15</t>
  </si>
  <si>
    <t>Cups 2022</t>
  </si>
  <si>
    <t>DBU  vejl. eller udvikl. opgaver 2022</t>
  </si>
  <si>
    <t>DBU  vejl. eller udvikl. opgaver 2021</t>
  </si>
  <si>
    <t>Optalt frem til 31.10.2021 (DBU)</t>
  </si>
  <si>
    <t>DGI 2023 forår</t>
  </si>
  <si>
    <t>DGI 2023 efterår</t>
  </si>
  <si>
    <t>DBU 2023 kampe dommer/LD</t>
  </si>
  <si>
    <t>Cups 2023</t>
  </si>
  <si>
    <t>Adem Fidan</t>
  </si>
  <si>
    <t>Aksel Schiøtz</t>
  </si>
  <si>
    <t>Alexander Klarholt</t>
  </si>
  <si>
    <t>Alvin Huseinovic</t>
  </si>
  <si>
    <t>Anders Andrup Lindberg</t>
  </si>
  <si>
    <t>Asbjørn Dahl</t>
  </si>
  <si>
    <t>Claus Martin Jørgensen</t>
  </si>
  <si>
    <t>Danis Zvirkic</t>
  </si>
  <si>
    <t>Daniel Jensen</t>
  </si>
  <si>
    <t>Dara Ibrahim</t>
  </si>
  <si>
    <t>Ermin Catak</t>
  </si>
  <si>
    <t>Iskender Arslan</t>
  </si>
  <si>
    <t>Jimmy Nielsen</t>
  </si>
  <si>
    <t>Jwan Abdi</t>
  </si>
  <si>
    <t>Kamran Rasuli</t>
  </si>
  <si>
    <t>Kristian Bøgh Pedersen</t>
  </si>
  <si>
    <t>Line Christensen</t>
  </si>
  <si>
    <t>Magnus Kjærgaard Jakobsen</t>
  </si>
  <si>
    <t>Mohamad Abdullah</t>
  </si>
  <si>
    <t>Preben Pedersen</t>
  </si>
  <si>
    <t>Shero Ibrahim</t>
  </si>
  <si>
    <t>Simon Jepsen</t>
  </si>
  <si>
    <t>Totalt 
for 2021</t>
  </si>
  <si>
    <t>Totalt 
for 2022</t>
  </si>
  <si>
    <t>Totalt 
for 2023</t>
  </si>
  <si>
    <t>DBU  vejl. / udvikl. / sparring 2023</t>
  </si>
  <si>
    <t>Mahmoud Youssef</t>
  </si>
  <si>
    <t>Martin Mosegaard</t>
  </si>
  <si>
    <t>Palle Buur</t>
  </si>
  <si>
    <t>Årgang</t>
  </si>
  <si>
    <t>DGI 2024 forår</t>
  </si>
  <si>
    <t>DGI 2024 efterår</t>
  </si>
  <si>
    <t>Totalt 
for 2024</t>
  </si>
  <si>
    <t>DBU 2024 kampe dommer/LD</t>
  </si>
  <si>
    <t>Cups 2024</t>
  </si>
  <si>
    <t>DBU  vejl. / udvikl. / sparring 2024</t>
  </si>
  <si>
    <t>Alex Pedersen</t>
  </si>
  <si>
    <t>Arthur Vestergaard</t>
  </si>
  <si>
    <t>Emre Akcin</t>
  </si>
  <si>
    <t>Frej Thorsteinsson</t>
  </si>
  <si>
    <t>Jeppe Gadager Madsen</t>
  </si>
  <si>
    <t>Joudi Abdullah</t>
  </si>
  <si>
    <t>Lars Jeppesen</t>
  </si>
  <si>
    <t>Lasse Damsgaard Færch</t>
  </si>
  <si>
    <t>Lise Bilberg</t>
  </si>
  <si>
    <t>Mads Dahl Andersen</t>
  </si>
  <si>
    <t>Nicolai Madsen</t>
  </si>
  <si>
    <t>Serhat Nuri Kibar</t>
  </si>
  <si>
    <t>Wojciech Zmijski</t>
  </si>
  <si>
    <t>William Nielsen</t>
  </si>
  <si>
    <t>Yusuf Yildirim</t>
  </si>
  <si>
    <t>Adem Kan</t>
  </si>
  <si>
    <t>Mathias Lind Holst</t>
  </si>
  <si>
    <t>Rasmus Simmelkjær</t>
  </si>
  <si>
    <t>Thomas Lind</t>
  </si>
  <si>
    <t>Christian Allerslev</t>
  </si>
  <si>
    <t>Ismail Tastan</t>
  </si>
  <si>
    <t>Marvin Risbjerg Damsgaard</t>
  </si>
  <si>
    <t>Fået penge for kamp #2000</t>
  </si>
  <si>
    <t>Fået penge for kamp #3000</t>
  </si>
  <si>
    <t>Fået penge for kamp #4000</t>
  </si>
  <si>
    <t>Fået penge for kamp #5000</t>
  </si>
  <si>
    <t>Ja</t>
  </si>
  <si>
    <t>0 kampe
pga ny
dommer</t>
  </si>
  <si>
    <t>Disable highlight</t>
  </si>
  <si>
    <t>DGI 2025 forår</t>
  </si>
  <si>
    <t>DGI 2025 efterår</t>
  </si>
  <si>
    <t>DBU 2025 kampe dommer/LD</t>
  </si>
  <si>
    <t>Cups 2025</t>
  </si>
  <si>
    <t>DBU  vejl. / udvikl. / sparring 2025</t>
  </si>
  <si>
    <t>Totalt 
for 2025</t>
  </si>
  <si>
    <t>Daniel Seidelin Laursen</t>
  </si>
  <si>
    <t>Marius Kristensen</t>
  </si>
  <si>
    <t>Morten Knak Kristensen</t>
  </si>
  <si>
    <t>Shadi Kassem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</si>
</sst>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Verdana"/>
      <family val="2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20" fillId="0" borderId="10" xfId="0" applyFont="1" applyBorder="1" applyAlignment="1">
      <alignment horizontal="left" vertical="top" wrapText="1"/>
    </xf>
    <xf numFmtId="0" fontId="20" fillId="0" borderId="10" xfId="0" applyFont="1" applyBorder="1" applyAlignment="1">
      <alignment horizontal="left" wrapText="1"/>
    </xf>
    <xf numFmtId="0" fontId="18" fillId="33" borderId="10" xfId="0" applyFont="1" applyFill="1" applyBorder="1" applyAlignment="1">
      <alignment horizontal="center" wrapText="1"/>
    </xf>
    <xf numFmtId="0" fontId="21" fillId="0" borderId="10" xfId="0" applyFont="1" applyBorder="1" applyAlignment="1">
      <alignment horizontal="left" vertical="top" wrapText="1"/>
    </xf>
    <xf numFmtId="0" fontId="21" fillId="0" borderId="10" xfId="0" applyFont="1" applyBorder="1" applyAlignment="1">
      <alignment horizontal="left" wrapText="1"/>
    </xf>
    <xf numFmtId="0" fontId="22" fillId="0" borderId="10" xfId="0" applyFont="1" applyBorder="1" applyAlignment="1">
      <alignment horizontal="left" vertical="top" wrapText="1"/>
    </xf>
    <xf numFmtId="0" fontId="19" fillId="34" borderId="10" xfId="0" applyFont="1" applyFill="1" applyBorder="1" applyAlignment="1">
      <alignment horizontal="center" wrapText="1"/>
    </xf>
    <xf numFmtId="0" fontId="18" fillId="0" borderId="10" xfId="0" applyFont="1" applyBorder="1" applyAlignment="1">
      <alignment horizontal="left" vertical="top" wrapText="1"/>
    </xf>
    <xf numFmtId="0" fontId="18" fillId="34" borderId="10" xfId="0" applyFont="1" applyFill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19" fillId="0" borderId="10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center" vertical="top" wrapText="1"/>
    </xf>
    <xf numFmtId="0" fontId="19" fillId="34" borderId="10" xfId="0" applyFont="1" applyFill="1" applyBorder="1" applyAlignment="1">
      <alignment horizontal="center" vertical="top" wrapText="1"/>
    </xf>
    <xf numFmtId="0" fontId="18" fillId="33" borderId="10" xfId="0" applyFont="1" applyFill="1" applyBorder="1" applyAlignment="1">
      <alignment horizontal="center" vertical="top" wrapText="1"/>
    </xf>
    <xf numFmtId="0" fontId="21" fillId="0" borderId="10" xfId="0" applyFont="1" applyBorder="1" applyAlignment="1">
      <alignment horizontal="left" vertical="top"/>
    </xf>
    <xf numFmtId="0" fontId="19" fillId="0" borderId="10" xfId="0" applyFont="1" applyBorder="1" applyAlignment="1">
      <alignment vertical="top"/>
    </xf>
    <xf numFmtId="0" fontId="19" fillId="35" borderId="10" xfId="0" applyFont="1" applyFill="1" applyBorder="1" applyAlignment="1">
      <alignment horizontal="center" vertical="top" wrapText="1"/>
    </xf>
  </cellXfs>
  <cellStyles count="42">
    <cellStyle name="20 % - Farve1" xfId="19" builtinId="30" customBuiltin="1"/>
    <cellStyle name="20 % - Farve2" xfId="23" builtinId="34" customBuiltin="1"/>
    <cellStyle name="20 % - Farve3" xfId="27" builtinId="38" customBuiltin="1"/>
    <cellStyle name="20 % - Farve4" xfId="31" builtinId="42" customBuiltin="1"/>
    <cellStyle name="20 % - Farve5" xfId="35" builtinId="46" customBuiltin="1"/>
    <cellStyle name="20 % - Farve6" xfId="39" builtinId="50" customBuiltin="1"/>
    <cellStyle name="40 % - Farve1" xfId="20" builtinId="31" customBuiltin="1"/>
    <cellStyle name="40 % - Farve2" xfId="24" builtinId="35" customBuiltin="1"/>
    <cellStyle name="40 % - Farve3" xfId="28" builtinId="39" customBuiltin="1"/>
    <cellStyle name="40 % - Farve4" xfId="32" builtinId="43" customBuiltin="1"/>
    <cellStyle name="40 % - Farve5" xfId="36" builtinId="47" customBuiltin="1"/>
    <cellStyle name="40 % - Farve6" xfId="40" builtinId="51" customBuiltin="1"/>
    <cellStyle name="60 % - Farve1" xfId="21" builtinId="32" customBuiltin="1"/>
    <cellStyle name="60 % - Farve2" xfId="25" builtinId="36" customBuiltin="1"/>
    <cellStyle name="60 % - Farve3" xfId="29" builtinId="40" customBuiltin="1"/>
    <cellStyle name="60 % - Farve4" xfId="33" builtinId="44" customBuiltin="1"/>
    <cellStyle name="60 % - Farve5" xfId="37" builtinId="48" customBuiltin="1"/>
    <cellStyle name="60 % - 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Farve1" xfId="18" builtinId="29" customBuiltin="1"/>
    <cellStyle name="Farve2" xfId="22" builtinId="33" customBuiltin="1"/>
    <cellStyle name="Farve3" xfId="26" builtinId="37" customBuiltin="1"/>
    <cellStyle name="Farve4" xfId="30" builtinId="41" customBuiltin="1"/>
    <cellStyle name="Farve5" xfId="34" builtinId="45" customBuiltin="1"/>
    <cellStyle name="Farve6" xfId="38" builtinId="49" customBuiltin="1"/>
    <cellStyle name="Forklarende tekst" xfId="16" builtinId="53" customBuiltin="1"/>
    <cellStyle name="God" xfId="6" builtinId="26" customBuiltin="1"/>
    <cellStyle name="Input" xfId="9" builtinId="20" customBuiltin="1"/>
    <cellStyle name="Kontrollér celle" xfId="13" builtinId="23" customBuiltin="1"/>
    <cellStyle name="Neutral" xfId="8" builtinId="28" customBuiltin="1"/>
    <cellStyle name="Normal" xfId="0" builtinId="0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89"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theme="9"/>
        </patternFill>
      </fill>
    </dxf>
    <dxf>
      <font>
        <color auto="1"/>
      </font>
      <fill>
        <patternFill>
          <bgColor theme="9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theme="9"/>
        </patternFill>
      </fill>
    </dxf>
    <dxf>
      <font>
        <color auto="1"/>
      </font>
      <fill>
        <patternFill>
          <bgColor theme="9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theme="9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theme="9"/>
        </patternFill>
      </fill>
    </dxf>
    <dxf>
      <font>
        <color auto="1"/>
      </font>
      <fill>
        <patternFill>
          <bgColor theme="9"/>
        </patternFill>
      </fill>
    </dxf>
    <dxf>
      <font>
        <color auto="1"/>
      </font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theme="9"/>
        </patternFill>
      </fill>
    </dxf>
    <dxf>
      <font>
        <color auto="1"/>
      </font>
      <fill>
        <patternFill>
          <bgColor theme="9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theme="9"/>
        </patternFill>
      </fill>
    </dxf>
    <dxf>
      <font>
        <b/>
        <i val="0"/>
      </font>
      <fill>
        <patternFill>
          <bgColor rgb="FFFF0000"/>
        </patternFill>
      </fill>
    </dxf>
    <dxf>
      <fill>
        <patternFill>
          <bgColor theme="9"/>
        </patternFill>
      </fill>
    </dxf>
    <dxf>
      <font>
        <b/>
        <i val="0"/>
      </font>
      <fill>
        <patternFill>
          <bgColor rgb="FFFF0000"/>
        </patternFill>
      </fill>
    </dxf>
    <dxf>
      <fill>
        <patternFill>
          <bgColor theme="9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theme="9"/>
        </patternFill>
      </fill>
    </dxf>
    <dxf>
      <font>
        <b/>
        <i val="0"/>
      </font>
      <fill>
        <patternFill>
          <bgColor rgb="FFFF00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ont>
        <color auto="1"/>
      </font>
      <fill>
        <patternFill>
          <bgColor theme="9"/>
        </patternFill>
      </fill>
    </dxf>
    <dxf>
      <font>
        <b/>
        <i val="0"/>
      </font>
      <fill>
        <patternFill>
          <bgColor rgb="FFFF00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ont>
        <color auto="1"/>
      </font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ont>
        <color auto="1"/>
      </font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ont>
        <color auto="1"/>
      </font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ont>
        <color auto="1"/>
      </font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ont>
        <color auto="1"/>
      </font>
      <fill>
        <patternFill>
          <bgColor theme="9"/>
        </patternFill>
      </fill>
    </dxf>
    <dxf>
      <fill>
        <patternFill>
          <bgColor theme="9"/>
        </patternFill>
      </fill>
    </dxf>
    <dxf>
      <font>
        <color auto="1"/>
      </font>
      <fill>
        <patternFill>
          <bgColor theme="9"/>
        </patternFill>
      </fill>
    </dxf>
    <dxf>
      <font>
        <color auto="1"/>
      </font>
      <fill>
        <patternFill>
          <bgColor theme="9"/>
        </patternFill>
      </fill>
    </dxf>
    <dxf>
      <font>
        <color auto="1"/>
      </font>
      <fill>
        <patternFill>
          <bgColor theme="9"/>
        </patternFill>
      </fill>
    </dxf>
    <dxf>
      <font>
        <color auto="1"/>
      </font>
      <fill>
        <patternFill>
          <bgColor theme="9"/>
        </patternFill>
      </fill>
    </dxf>
    <dxf>
      <font>
        <color auto="1"/>
      </font>
      <fill>
        <patternFill>
          <bgColor theme="9"/>
        </patternFill>
      </fill>
    </dxf>
    <dxf>
      <font>
        <color auto="1"/>
      </font>
      <fill>
        <patternFill>
          <bgColor theme="9"/>
        </patternFill>
      </fill>
    </dxf>
    <dxf>
      <font>
        <color auto="1"/>
      </font>
      <fill>
        <patternFill>
          <bgColor theme="9"/>
        </patternFill>
      </fill>
    </dxf>
    <dxf>
      <font>
        <color auto="1"/>
      </font>
      <fill>
        <patternFill>
          <bgColor theme="9"/>
        </patternFill>
      </fill>
    </dxf>
    <dxf>
      <font>
        <color auto="1"/>
      </font>
      <fill>
        <patternFill>
          <bgColor theme="9"/>
        </patternFill>
      </fill>
    </dxf>
    <dxf>
      <font>
        <color auto="1"/>
      </font>
      <fill>
        <patternFill>
          <bgColor theme="9"/>
        </patternFill>
      </fill>
    </dxf>
    <dxf>
      <font>
        <color auto="1"/>
      </font>
      <fill>
        <patternFill>
          <bgColor theme="9"/>
        </patternFill>
      </fill>
    </dxf>
    <dxf>
      <font>
        <color auto="1"/>
      </font>
      <fill>
        <patternFill>
          <bgColor theme="9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theme="9"/>
        </patternFill>
      </fill>
    </dxf>
    <dxf>
      <font>
        <color auto="1"/>
      </font>
      <fill>
        <patternFill>
          <bgColor theme="9"/>
        </patternFill>
      </fill>
    </dxf>
    <dxf>
      <font>
        <color auto="1"/>
      </font>
      <fill>
        <patternFill>
          <bgColor theme="9"/>
        </patternFill>
      </fill>
    </dxf>
    <dxf>
      <font>
        <color auto="1"/>
      </font>
      <fill>
        <patternFill>
          <bgColor theme="9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theme="9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theme="9"/>
        </patternFill>
      </fill>
    </dxf>
    <dxf>
      <font>
        <color auto="1"/>
      </font>
      <fill>
        <patternFill>
          <bgColor theme="9"/>
        </patternFill>
      </fill>
    </dxf>
    <dxf>
      <font>
        <color auto="1"/>
      </font>
      <fill>
        <patternFill>
          <bgColor theme="9"/>
        </patternFill>
      </fill>
    </dxf>
    <dxf>
      <font>
        <color auto="1"/>
      </font>
      <fill>
        <patternFill>
          <bgColor theme="9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514350</xdr:colOff>
          <xdr:row>0</xdr:row>
          <xdr:rowOff>295275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1">
    <pageSetUpPr fitToPage="1"/>
  </sheetPr>
  <dimension ref="A1:AZ153"/>
  <sheetViews>
    <sheetView showGridLines="0" tabSelected="1" zoomScale="130" zoomScaleNormal="130" workbookViewId="0">
      <pane ySplit="1" topLeftCell="A56" activePane="bottomLeft" state="frozen"/>
      <selection pane="bottomLeft" activeCell="C109" sqref="C109"/>
    </sheetView>
  </sheetViews>
  <sheetFormatPr defaultColWidth="9.140625" defaultRowHeight="12.75" x14ac:dyDescent="0.25"/>
  <cols>
    <col min="1" max="1" width="10.140625" style="15" customWidth="1"/>
    <col min="2" max="2" width="25.5703125" style="15" bestFit="1" customWidth="1"/>
    <col min="3" max="3" width="14" style="17" bestFit="1" customWidth="1"/>
    <col min="4" max="4" width="10.85546875" style="17" bestFit="1" customWidth="1"/>
    <col min="5" max="5" width="10.85546875" style="17" customWidth="1"/>
    <col min="6" max="6" width="9.42578125" style="16" bestFit="1" customWidth="1"/>
    <col min="7" max="7" width="12.140625" style="16" customWidth="1"/>
    <col min="8" max="8" width="12" style="16" customWidth="1"/>
    <col min="9" max="9" width="12.140625" style="16" customWidth="1"/>
    <col min="10" max="11" width="8.140625" style="16" hidden="1" customWidth="1"/>
    <col min="12" max="12" width="10.7109375" style="16" hidden="1" customWidth="1"/>
    <col min="13" max="13" width="11.85546875" style="16" hidden="1" customWidth="1"/>
    <col min="14" max="14" width="10.7109375" style="17" customWidth="1"/>
    <col min="15" max="16" width="8.140625" style="16" hidden="1" customWidth="1"/>
    <col min="17" max="18" width="10.7109375" style="16" hidden="1" customWidth="1"/>
    <col min="19" max="19" width="11.85546875" style="16" hidden="1" customWidth="1"/>
    <col min="20" max="20" width="11.85546875" style="17" customWidth="1"/>
    <col min="21" max="21" width="9.7109375" style="16" hidden="1" customWidth="1"/>
    <col min="22" max="22" width="8.7109375" style="16" hidden="1" customWidth="1"/>
    <col min="23" max="23" width="11.85546875" style="16" hidden="1" customWidth="1"/>
    <col min="24" max="24" width="11.42578125" style="16" hidden="1" customWidth="1"/>
    <col min="25" max="25" width="11.85546875" style="16" hidden="1" customWidth="1"/>
    <col min="26" max="26" width="11.85546875" style="17" customWidth="1"/>
    <col min="27" max="31" width="11.85546875" style="16" hidden="1" customWidth="1"/>
    <col min="32" max="32" width="11.85546875" style="17" customWidth="1"/>
    <col min="33" max="37" width="11.85546875" style="16" customWidth="1"/>
    <col min="38" max="38" width="11.85546875" style="17" customWidth="1"/>
    <col min="39" max="39" width="9.140625" style="16"/>
    <col min="40" max="40" width="9.140625" style="15" customWidth="1"/>
    <col min="41" max="41" width="24.42578125" style="15" customWidth="1"/>
    <col min="42" max="42" width="11.42578125" style="16" customWidth="1"/>
    <col min="43" max="43" width="9.140625" style="16"/>
    <col min="44" max="46" width="12.42578125" style="16" customWidth="1"/>
    <col min="47" max="47" width="11.28515625" style="16" customWidth="1"/>
    <col min="48" max="48" width="11" style="16" customWidth="1"/>
    <col min="49" max="49" width="10.85546875" style="16" customWidth="1"/>
    <col min="50" max="50" width="12" style="16" customWidth="1"/>
    <col min="51" max="51" width="9.140625" style="15"/>
    <col min="52" max="52" width="9.140625" style="16"/>
    <col min="53" max="16384" width="9.140625" style="15"/>
  </cols>
  <sheetData>
    <row r="1" spans="1:52" ht="45" customHeight="1" x14ac:dyDescent="0.25">
      <c r="A1" s="12" t="s">
        <v>0</v>
      </c>
      <c r="B1" s="12" t="s">
        <v>1</v>
      </c>
      <c r="C1" s="13" t="s">
        <v>76</v>
      </c>
      <c r="D1" s="13" t="s">
        <v>106</v>
      </c>
      <c r="E1" s="13" t="s">
        <v>151</v>
      </c>
      <c r="F1" s="14" t="s">
        <v>70</v>
      </c>
      <c r="G1" s="14" t="s">
        <v>82</v>
      </c>
      <c r="H1" s="14" t="s">
        <v>83</v>
      </c>
      <c r="I1" s="14" t="s">
        <v>91</v>
      </c>
      <c r="J1" s="14" t="s">
        <v>112</v>
      </c>
      <c r="K1" s="14" t="s">
        <v>113</v>
      </c>
      <c r="L1" s="14" t="s">
        <v>114</v>
      </c>
      <c r="M1" s="14" t="s">
        <v>150</v>
      </c>
      <c r="N1" s="13" t="s">
        <v>178</v>
      </c>
      <c r="O1" s="14" t="s">
        <v>134</v>
      </c>
      <c r="P1" s="14" t="s">
        <v>135</v>
      </c>
      <c r="Q1" s="14" t="s">
        <v>133</v>
      </c>
      <c r="R1" s="14" t="s">
        <v>148</v>
      </c>
      <c r="S1" s="14" t="s">
        <v>149</v>
      </c>
      <c r="T1" s="13" t="s">
        <v>179</v>
      </c>
      <c r="U1" s="14" t="s">
        <v>152</v>
      </c>
      <c r="V1" s="14" t="s">
        <v>153</v>
      </c>
      <c r="W1" s="14" t="s">
        <v>154</v>
      </c>
      <c r="X1" s="14" t="s">
        <v>155</v>
      </c>
      <c r="Y1" s="14" t="s">
        <v>181</v>
      </c>
      <c r="Z1" s="13" t="s">
        <v>180</v>
      </c>
      <c r="AA1" s="14" t="s">
        <v>186</v>
      </c>
      <c r="AB1" s="14" t="s">
        <v>187</v>
      </c>
      <c r="AC1" s="14" t="s">
        <v>189</v>
      </c>
      <c r="AD1" s="14" t="s">
        <v>190</v>
      </c>
      <c r="AE1" s="14" t="s">
        <v>191</v>
      </c>
      <c r="AF1" s="13" t="s">
        <v>188</v>
      </c>
      <c r="AG1" s="14" t="s">
        <v>221</v>
      </c>
      <c r="AH1" s="14" t="s">
        <v>222</v>
      </c>
      <c r="AI1" s="14" t="s">
        <v>223</v>
      </c>
      <c r="AJ1" s="14" t="s">
        <v>224</v>
      </c>
      <c r="AK1" s="14" t="s">
        <v>225</v>
      </c>
      <c r="AL1" s="13" t="s">
        <v>226</v>
      </c>
      <c r="AM1" s="14" t="s">
        <v>69</v>
      </c>
      <c r="AO1" s="12" t="s">
        <v>147</v>
      </c>
      <c r="AU1" s="13" t="s">
        <v>214</v>
      </c>
      <c r="AV1" s="13" t="s">
        <v>215</v>
      </c>
      <c r="AW1" s="13" t="s">
        <v>216</v>
      </c>
      <c r="AX1" s="13" t="s">
        <v>217</v>
      </c>
      <c r="AY1" s="13" t="s">
        <v>219</v>
      </c>
      <c r="AZ1" s="13" t="s">
        <v>220</v>
      </c>
    </row>
    <row r="2" spans="1:52" ht="18.600000000000001" customHeight="1" x14ac:dyDescent="0.25">
      <c r="A2" s="15">
        <v>66217</v>
      </c>
      <c r="B2" s="15" t="s">
        <v>207</v>
      </c>
      <c r="AC2" s="16">
        <v>33</v>
      </c>
      <c r="AD2" s="16">
        <v>26</v>
      </c>
      <c r="AF2" s="17">
        <f t="shared" ref="AF2:AF33" si="0">SUM(AA2:AE2)</f>
        <v>59</v>
      </c>
      <c r="AI2" s="16">
        <v>69</v>
      </c>
      <c r="AJ2" s="16">
        <v>36</v>
      </c>
      <c r="AL2" s="17">
        <f t="shared" ref="AL2:AL28" si="1">SUM(AG2:AK2)</f>
        <v>105</v>
      </c>
      <c r="AM2" s="14">
        <f t="shared" ref="AM2:AM33" si="2">SUM(C2:I2)+N2+T2+Z2+AF2+AL2</f>
        <v>164</v>
      </c>
      <c r="AO2" s="12" t="s">
        <v>1</v>
      </c>
      <c r="AP2" s="14" t="s">
        <v>69</v>
      </c>
      <c r="AQ2" s="14" t="s">
        <v>185</v>
      </c>
      <c r="AR2" s="14" t="s">
        <v>89</v>
      </c>
    </row>
    <row r="3" spans="1:52" ht="18.600000000000001" customHeight="1" x14ac:dyDescent="0.25">
      <c r="A3" s="15">
        <v>66029</v>
      </c>
      <c r="B3" s="15" t="s">
        <v>156</v>
      </c>
      <c r="N3" s="17">
        <f>SUM(J3:M3)</f>
        <v>0</v>
      </c>
      <c r="T3" s="17">
        <f>SUM(O3:S3)</f>
        <v>0</v>
      </c>
      <c r="W3" s="16">
        <v>6</v>
      </c>
      <c r="X3" s="16">
        <v>2</v>
      </c>
      <c r="Z3" s="17">
        <f>SUM(U3:Y3)</f>
        <v>8</v>
      </c>
      <c r="AC3" s="16">
        <v>62</v>
      </c>
      <c r="AF3" s="17">
        <f t="shared" si="0"/>
        <v>62</v>
      </c>
      <c r="AI3" s="16">
        <v>5</v>
      </c>
      <c r="AL3" s="17">
        <f t="shared" si="1"/>
        <v>5</v>
      </c>
      <c r="AM3" s="14">
        <f t="shared" si="2"/>
        <v>75</v>
      </c>
      <c r="AO3" s="15" t="s">
        <v>20</v>
      </c>
      <c r="AP3" s="18">
        <f>AM33</f>
        <v>5179</v>
      </c>
      <c r="AQ3" s="16">
        <v>1941</v>
      </c>
      <c r="AR3" s="16">
        <v>1967</v>
      </c>
    </row>
    <row r="4" spans="1:52" ht="12.75" customHeight="1" x14ac:dyDescent="0.25">
      <c r="A4" s="8">
        <v>76499</v>
      </c>
      <c r="B4" s="8" t="s">
        <v>92</v>
      </c>
      <c r="D4" s="17">
        <v>4</v>
      </c>
      <c r="L4" s="16">
        <v>41</v>
      </c>
      <c r="N4" s="17">
        <f>SUM(J4:M4)</f>
        <v>41</v>
      </c>
      <c r="Q4" s="16">
        <v>17</v>
      </c>
      <c r="T4" s="17">
        <f>SUM(O4:S4)</f>
        <v>17</v>
      </c>
      <c r="W4" s="16">
        <v>12</v>
      </c>
      <c r="Z4" s="17">
        <f>SUM(U4:Y4)</f>
        <v>12</v>
      </c>
      <c r="AF4" s="17">
        <f t="shared" si="0"/>
        <v>0</v>
      </c>
      <c r="AL4" s="17">
        <f t="shared" si="1"/>
        <v>0</v>
      </c>
      <c r="AM4" s="14">
        <f t="shared" si="2"/>
        <v>74</v>
      </c>
      <c r="AO4" s="8" t="s">
        <v>81</v>
      </c>
      <c r="AP4" s="18">
        <f>AM136</f>
        <v>4736</v>
      </c>
      <c r="AQ4" s="16">
        <v>1943</v>
      </c>
      <c r="AR4" s="16">
        <v>1972</v>
      </c>
    </row>
    <row r="5" spans="1:52" x14ac:dyDescent="0.25">
      <c r="A5" s="8">
        <v>66202</v>
      </c>
      <c r="B5" s="8" t="s">
        <v>157</v>
      </c>
      <c r="W5" s="16">
        <v>6</v>
      </c>
      <c r="Z5" s="17">
        <f>SUM(U5:Y5)</f>
        <v>6</v>
      </c>
      <c r="AC5" s="16">
        <v>31</v>
      </c>
      <c r="AD5" s="16">
        <v>22</v>
      </c>
      <c r="AF5" s="17">
        <f t="shared" si="0"/>
        <v>53</v>
      </c>
      <c r="AL5" s="17">
        <f t="shared" si="1"/>
        <v>0</v>
      </c>
      <c r="AM5" s="14">
        <f t="shared" si="2"/>
        <v>59</v>
      </c>
      <c r="AO5" s="15" t="s">
        <v>13</v>
      </c>
      <c r="AP5" s="18">
        <f>AM119</f>
        <v>3809</v>
      </c>
      <c r="AQ5" s="16">
        <v>1944</v>
      </c>
      <c r="AR5" s="16">
        <v>1984</v>
      </c>
    </row>
    <row r="6" spans="1:52" x14ac:dyDescent="0.25">
      <c r="A6" s="8">
        <v>66232</v>
      </c>
      <c r="B6" s="8" t="s">
        <v>192</v>
      </c>
      <c r="AC6" s="16">
        <v>2</v>
      </c>
      <c r="AF6" s="17">
        <f t="shared" si="0"/>
        <v>2</v>
      </c>
      <c r="AI6" s="16">
        <v>18</v>
      </c>
      <c r="AJ6" s="16">
        <v>4</v>
      </c>
      <c r="AL6" s="17">
        <f t="shared" si="1"/>
        <v>22</v>
      </c>
      <c r="AM6" s="14">
        <f t="shared" si="2"/>
        <v>24</v>
      </c>
      <c r="AO6" s="15" t="s">
        <v>77</v>
      </c>
      <c r="AP6" s="18">
        <f>AM41</f>
        <v>3648</v>
      </c>
      <c r="AQ6" s="16">
        <v>1939</v>
      </c>
      <c r="AR6" s="16">
        <v>1978</v>
      </c>
    </row>
    <row r="7" spans="1:52" x14ac:dyDescent="0.25">
      <c r="A7" s="8">
        <v>66188</v>
      </c>
      <c r="B7" s="8" t="s">
        <v>158</v>
      </c>
      <c r="W7" s="16">
        <v>23</v>
      </c>
      <c r="X7" s="16">
        <v>11</v>
      </c>
      <c r="Z7" s="17">
        <f>SUM(U7:Y7)</f>
        <v>34</v>
      </c>
      <c r="AC7" s="16">
        <v>15</v>
      </c>
      <c r="AD7" s="16">
        <v>15</v>
      </c>
      <c r="AF7" s="17">
        <f t="shared" si="0"/>
        <v>30</v>
      </c>
      <c r="AI7" s="16">
        <v>13</v>
      </c>
      <c r="AJ7" s="16">
        <v>3</v>
      </c>
      <c r="AL7" s="17">
        <f t="shared" si="1"/>
        <v>16</v>
      </c>
      <c r="AM7" s="14">
        <f t="shared" si="2"/>
        <v>80</v>
      </c>
      <c r="AO7" s="15" t="s">
        <v>36</v>
      </c>
      <c r="AP7" s="18">
        <f>AM148</f>
        <v>3388</v>
      </c>
      <c r="AQ7" s="16">
        <v>1948</v>
      </c>
      <c r="AR7" s="16">
        <v>1964</v>
      </c>
    </row>
    <row r="8" spans="1:52" x14ac:dyDescent="0.25">
      <c r="A8" s="15">
        <v>66006</v>
      </c>
      <c r="B8" s="15" t="s">
        <v>4</v>
      </c>
      <c r="C8" s="17">
        <v>1841</v>
      </c>
      <c r="D8" s="17">
        <v>37</v>
      </c>
      <c r="F8" s="16">
        <v>1</v>
      </c>
      <c r="L8" s="16">
        <v>15</v>
      </c>
      <c r="N8" s="17">
        <f>SUM(J8:M8)</f>
        <v>15</v>
      </c>
      <c r="Q8" s="16">
        <v>5</v>
      </c>
      <c r="T8" s="17">
        <f>SUM(O8:S8)</f>
        <v>5</v>
      </c>
      <c r="AF8" s="17">
        <f t="shared" si="0"/>
        <v>0</v>
      </c>
      <c r="AL8" s="17">
        <f t="shared" si="1"/>
        <v>0</v>
      </c>
      <c r="AM8" s="14">
        <f t="shared" si="2"/>
        <v>1899</v>
      </c>
      <c r="AO8" s="15" t="s">
        <v>43</v>
      </c>
      <c r="AP8" s="18">
        <f>AM142</f>
        <v>3282</v>
      </c>
      <c r="AQ8" s="16">
        <v>1949</v>
      </c>
      <c r="AR8" s="16">
        <v>1987</v>
      </c>
      <c r="AS8" s="14"/>
      <c r="AT8" s="14"/>
      <c r="AZ8" s="16" t="s">
        <v>218</v>
      </c>
    </row>
    <row r="9" spans="1:52" x14ac:dyDescent="0.25">
      <c r="A9" s="8">
        <v>66044</v>
      </c>
      <c r="B9" s="8" t="s">
        <v>93</v>
      </c>
      <c r="C9" s="17">
        <v>347</v>
      </c>
      <c r="D9" s="17">
        <v>19</v>
      </c>
      <c r="L9" s="16">
        <v>22</v>
      </c>
      <c r="N9" s="17">
        <f>SUM(J9:M9)</f>
        <v>22</v>
      </c>
      <c r="AF9" s="17">
        <f t="shared" si="0"/>
        <v>0</v>
      </c>
      <c r="AL9" s="17">
        <f t="shared" si="1"/>
        <v>0</v>
      </c>
      <c r="AM9" s="14">
        <f t="shared" si="2"/>
        <v>388</v>
      </c>
      <c r="AO9" s="15" t="s">
        <v>28</v>
      </c>
      <c r="AP9" s="18">
        <f>AM55</f>
        <v>3225</v>
      </c>
      <c r="AQ9" s="16">
        <v>1959</v>
      </c>
      <c r="AR9" s="16">
        <v>1989</v>
      </c>
    </row>
    <row r="10" spans="1:52" x14ac:dyDescent="0.25">
      <c r="A10" s="8">
        <v>77233</v>
      </c>
      <c r="B10" s="8" t="s">
        <v>159</v>
      </c>
      <c r="W10" s="16">
        <v>4</v>
      </c>
      <c r="Z10" s="17">
        <f t="shared" ref="Z10:Z15" si="3">SUM(U10:Y10)</f>
        <v>4</v>
      </c>
      <c r="AC10" s="16">
        <v>14</v>
      </c>
      <c r="AF10" s="17">
        <f t="shared" si="0"/>
        <v>14</v>
      </c>
      <c r="AI10" s="16">
        <v>19</v>
      </c>
      <c r="AL10" s="17">
        <f t="shared" si="1"/>
        <v>19</v>
      </c>
      <c r="AM10" s="14">
        <f t="shared" si="2"/>
        <v>37</v>
      </c>
      <c r="AO10" s="15" t="s">
        <v>9</v>
      </c>
      <c r="AP10" s="18">
        <f>AM70</f>
        <v>3106</v>
      </c>
      <c r="AQ10" s="16">
        <v>1971</v>
      </c>
      <c r="AR10" s="16">
        <v>1990</v>
      </c>
    </row>
    <row r="11" spans="1:52" x14ac:dyDescent="0.25">
      <c r="A11" s="8">
        <v>66207</v>
      </c>
      <c r="B11" s="8" t="s">
        <v>160</v>
      </c>
      <c r="W11" s="16">
        <v>3</v>
      </c>
      <c r="Z11" s="17">
        <f t="shared" si="3"/>
        <v>3</v>
      </c>
      <c r="AC11" s="16">
        <v>21</v>
      </c>
      <c r="AD11" s="16">
        <v>32</v>
      </c>
      <c r="AF11" s="17">
        <f t="shared" si="0"/>
        <v>53</v>
      </c>
      <c r="AI11" s="16">
        <v>3</v>
      </c>
      <c r="AJ11" s="16">
        <v>9</v>
      </c>
      <c r="AL11" s="17">
        <f t="shared" si="1"/>
        <v>12</v>
      </c>
      <c r="AM11" s="14">
        <f t="shared" si="2"/>
        <v>68</v>
      </c>
      <c r="AO11" s="15" t="s">
        <v>44</v>
      </c>
      <c r="AP11" s="18">
        <f>AM22</f>
        <v>3071</v>
      </c>
      <c r="AQ11" s="16">
        <v>1962</v>
      </c>
      <c r="AR11" s="16">
        <v>1984</v>
      </c>
    </row>
    <row r="12" spans="1:52" x14ac:dyDescent="0.25">
      <c r="A12" s="10">
        <v>73155</v>
      </c>
      <c r="B12" s="10" t="s">
        <v>94</v>
      </c>
      <c r="C12" s="17">
        <v>93</v>
      </c>
      <c r="D12" s="17">
        <v>84</v>
      </c>
      <c r="L12" s="16">
        <v>28</v>
      </c>
      <c r="N12" s="17">
        <f>SUM(J12:M12)</f>
        <v>28</v>
      </c>
      <c r="Q12" s="16">
        <v>7</v>
      </c>
      <c r="T12" s="17">
        <f>SUM(O12:S12)</f>
        <v>7</v>
      </c>
      <c r="W12" s="16">
        <v>32</v>
      </c>
      <c r="X12" s="16">
        <v>11</v>
      </c>
      <c r="Z12" s="17">
        <f t="shared" si="3"/>
        <v>43</v>
      </c>
      <c r="AC12" s="16">
        <v>16</v>
      </c>
      <c r="AD12" s="16">
        <v>3</v>
      </c>
      <c r="AF12" s="17">
        <f t="shared" si="0"/>
        <v>19</v>
      </c>
      <c r="AI12" s="16">
        <v>9</v>
      </c>
      <c r="AJ12" s="16">
        <v>13</v>
      </c>
      <c r="AL12" s="17">
        <f t="shared" si="1"/>
        <v>22</v>
      </c>
      <c r="AM12" s="14">
        <f t="shared" si="2"/>
        <v>296</v>
      </c>
      <c r="AO12" s="15" t="s">
        <v>62</v>
      </c>
      <c r="AP12" s="18">
        <f>AM126</f>
        <v>2915</v>
      </c>
      <c r="AQ12" s="16">
        <v>1959</v>
      </c>
      <c r="AR12" s="16">
        <v>1986</v>
      </c>
    </row>
    <row r="13" spans="1:52" x14ac:dyDescent="0.25">
      <c r="A13" s="15">
        <v>68281</v>
      </c>
      <c r="B13" s="15" t="s">
        <v>84</v>
      </c>
      <c r="D13" s="17">
        <v>36</v>
      </c>
      <c r="L13" s="16">
        <v>18</v>
      </c>
      <c r="N13" s="17">
        <f>SUM(J13:M13)</f>
        <v>18</v>
      </c>
      <c r="Q13" s="16">
        <v>16</v>
      </c>
      <c r="T13" s="17">
        <f>SUM(O13:S13)</f>
        <v>16</v>
      </c>
      <c r="W13" s="16">
        <v>8</v>
      </c>
      <c r="X13" s="16">
        <v>4</v>
      </c>
      <c r="Z13" s="17">
        <f t="shared" si="3"/>
        <v>12</v>
      </c>
      <c r="AC13" s="16">
        <v>15</v>
      </c>
      <c r="AD13" s="16">
        <v>8</v>
      </c>
      <c r="AF13" s="17">
        <f t="shared" si="0"/>
        <v>23</v>
      </c>
      <c r="AI13" s="16">
        <v>68</v>
      </c>
      <c r="AL13" s="17">
        <f t="shared" si="1"/>
        <v>68</v>
      </c>
      <c r="AM13" s="14">
        <f t="shared" si="2"/>
        <v>173</v>
      </c>
      <c r="AO13" s="15" t="s">
        <v>80</v>
      </c>
      <c r="AP13" s="18">
        <f>AM146</f>
        <v>2759</v>
      </c>
      <c r="AQ13" s="16">
        <v>1965</v>
      </c>
      <c r="AR13" s="16">
        <v>1980</v>
      </c>
    </row>
    <row r="14" spans="1:52" x14ac:dyDescent="0.25">
      <c r="A14" s="15">
        <v>66050</v>
      </c>
      <c r="B14" s="15" t="s">
        <v>24</v>
      </c>
      <c r="C14" s="17">
        <v>540</v>
      </c>
      <c r="D14" s="17">
        <v>155</v>
      </c>
      <c r="L14" s="16">
        <v>50</v>
      </c>
      <c r="N14" s="17">
        <f>SUM(J14:M14)</f>
        <v>50</v>
      </c>
      <c r="Q14" s="16">
        <v>47</v>
      </c>
      <c r="T14" s="17">
        <f>SUM(O14:S14)</f>
        <v>47</v>
      </c>
      <c r="W14" s="16">
        <v>87</v>
      </c>
      <c r="X14" s="16">
        <v>13</v>
      </c>
      <c r="Z14" s="17">
        <f t="shared" si="3"/>
        <v>100</v>
      </c>
      <c r="AC14" s="16">
        <v>70</v>
      </c>
      <c r="AD14" s="16">
        <v>3</v>
      </c>
      <c r="AF14" s="17">
        <f t="shared" si="0"/>
        <v>73</v>
      </c>
      <c r="AI14" s="16">
        <v>96</v>
      </c>
      <c r="AL14" s="17">
        <f t="shared" si="1"/>
        <v>96</v>
      </c>
      <c r="AM14" s="14">
        <f t="shared" si="2"/>
        <v>1061</v>
      </c>
      <c r="AO14" s="15" t="s">
        <v>14</v>
      </c>
      <c r="AP14" s="18">
        <f>AM15</f>
        <v>2738</v>
      </c>
      <c r="AQ14" s="16">
        <v>1949</v>
      </c>
      <c r="AR14" s="16">
        <v>1982</v>
      </c>
    </row>
    <row r="15" spans="1:52" x14ac:dyDescent="0.25">
      <c r="A15" s="15">
        <v>66026</v>
      </c>
      <c r="B15" s="15" t="s">
        <v>14</v>
      </c>
      <c r="C15" s="17">
        <v>2121</v>
      </c>
      <c r="D15" s="17">
        <v>245</v>
      </c>
      <c r="F15" s="16">
        <v>25</v>
      </c>
      <c r="G15" s="16">
        <v>22</v>
      </c>
      <c r="H15" s="16">
        <f>10+9</f>
        <v>19</v>
      </c>
      <c r="I15" s="16">
        <v>6</v>
      </c>
      <c r="J15" s="16">
        <v>9</v>
      </c>
      <c r="K15" s="16">
        <v>14</v>
      </c>
      <c r="L15" s="16">
        <v>51</v>
      </c>
      <c r="M15" s="16">
        <v>12</v>
      </c>
      <c r="N15" s="17">
        <f>SUM(J15:M15)</f>
        <v>86</v>
      </c>
      <c r="O15" s="16">
        <v>7</v>
      </c>
      <c r="P15" s="16">
        <v>9</v>
      </c>
      <c r="Q15" s="16">
        <v>42</v>
      </c>
      <c r="R15" s="16">
        <v>7</v>
      </c>
      <c r="S15" s="16">
        <v>5</v>
      </c>
      <c r="T15" s="17">
        <f>SUM(O15:S15)</f>
        <v>70</v>
      </c>
      <c r="U15" s="16">
        <v>6</v>
      </c>
      <c r="V15" s="16">
        <v>7</v>
      </c>
      <c r="W15" s="16">
        <v>24</v>
      </c>
      <c r="Y15" s="16">
        <v>5</v>
      </c>
      <c r="Z15" s="17">
        <f t="shared" si="3"/>
        <v>42</v>
      </c>
      <c r="AA15" s="16">
        <v>7</v>
      </c>
      <c r="AB15" s="16">
        <v>5</v>
      </c>
      <c r="AC15" s="16">
        <v>20</v>
      </c>
      <c r="AD15" s="16">
        <v>3</v>
      </c>
      <c r="AE15" s="16">
        <v>4</v>
      </c>
      <c r="AF15" s="17">
        <f t="shared" si="0"/>
        <v>39</v>
      </c>
      <c r="AG15" s="16">
        <v>7</v>
      </c>
      <c r="AH15" s="16">
        <f>9</f>
        <v>9</v>
      </c>
      <c r="AI15" s="16">
        <v>30</v>
      </c>
      <c r="AJ15" s="16">
        <v>13</v>
      </c>
      <c r="AK15" s="16">
        <v>4</v>
      </c>
      <c r="AL15" s="17">
        <f t="shared" si="1"/>
        <v>63</v>
      </c>
      <c r="AM15" s="14">
        <f t="shared" si="2"/>
        <v>2738</v>
      </c>
      <c r="AO15" s="15" t="s">
        <v>5</v>
      </c>
      <c r="AP15" s="18">
        <f>AM24</f>
        <v>2728</v>
      </c>
      <c r="AQ15" s="16">
        <v>1969</v>
      </c>
      <c r="AR15" s="16">
        <v>1989</v>
      </c>
      <c r="AU15" s="16" t="s">
        <v>218</v>
      </c>
    </row>
    <row r="16" spans="1:52" x14ac:dyDescent="0.25">
      <c r="A16" s="15">
        <v>66218</v>
      </c>
      <c r="B16" s="15" t="s">
        <v>193</v>
      </c>
      <c r="AC16" s="16">
        <v>19</v>
      </c>
      <c r="AD16" s="16">
        <v>13</v>
      </c>
      <c r="AF16" s="17">
        <f t="shared" si="0"/>
        <v>32</v>
      </c>
      <c r="AI16" s="16">
        <v>21</v>
      </c>
      <c r="AJ16" s="16">
        <v>35</v>
      </c>
      <c r="AL16" s="17">
        <f t="shared" si="1"/>
        <v>56</v>
      </c>
      <c r="AM16" s="14">
        <f t="shared" si="2"/>
        <v>88</v>
      </c>
      <c r="AO16" s="15" t="s">
        <v>25</v>
      </c>
      <c r="AP16" s="18">
        <v>2725</v>
      </c>
      <c r="AQ16" s="16">
        <v>1970</v>
      </c>
      <c r="AR16" s="16">
        <v>1995</v>
      </c>
    </row>
    <row r="17" spans="1:51" x14ac:dyDescent="0.25">
      <c r="A17" s="8">
        <v>68321</v>
      </c>
      <c r="B17" s="8" t="s">
        <v>161</v>
      </c>
      <c r="W17" s="16">
        <v>21</v>
      </c>
      <c r="X17" s="16">
        <v>15</v>
      </c>
      <c r="Z17" s="17">
        <f>SUM(U17:Y17)</f>
        <v>36</v>
      </c>
      <c r="AC17" s="16">
        <v>12</v>
      </c>
      <c r="AF17" s="17">
        <f t="shared" si="0"/>
        <v>12</v>
      </c>
      <c r="AI17" s="16">
        <v>64</v>
      </c>
      <c r="AJ17" s="16">
        <v>36</v>
      </c>
      <c r="AL17" s="17">
        <f t="shared" si="1"/>
        <v>100</v>
      </c>
      <c r="AM17" s="14">
        <f t="shared" si="2"/>
        <v>148</v>
      </c>
      <c r="AO17" s="15" t="s">
        <v>6</v>
      </c>
      <c r="AP17" s="18">
        <f>AM66</f>
        <v>2639</v>
      </c>
      <c r="AQ17" s="16">
        <v>1952</v>
      </c>
      <c r="AR17" s="16">
        <v>1978</v>
      </c>
    </row>
    <row r="18" spans="1:51" x14ac:dyDescent="0.25">
      <c r="A18" s="15">
        <v>66071</v>
      </c>
      <c r="B18" s="15" t="s">
        <v>32</v>
      </c>
      <c r="C18" s="17">
        <v>2061</v>
      </c>
      <c r="D18" s="17">
        <v>29</v>
      </c>
      <c r="F18" s="16">
        <v>6</v>
      </c>
      <c r="G18" s="16">
        <v>5</v>
      </c>
      <c r="H18" s="16">
        <v>4</v>
      </c>
      <c r="AF18" s="17">
        <f t="shared" si="0"/>
        <v>0</v>
      </c>
      <c r="AL18" s="17">
        <f t="shared" si="1"/>
        <v>0</v>
      </c>
      <c r="AM18" s="14">
        <f t="shared" si="2"/>
        <v>2105</v>
      </c>
      <c r="AU18" s="16" t="s">
        <v>218</v>
      </c>
    </row>
    <row r="19" spans="1:51" x14ac:dyDescent="0.25">
      <c r="A19" s="15">
        <v>79076</v>
      </c>
      <c r="B19" s="15" t="s">
        <v>66</v>
      </c>
      <c r="C19" s="17">
        <v>337</v>
      </c>
      <c r="D19" s="17">
        <v>68</v>
      </c>
      <c r="AF19" s="17">
        <f t="shared" si="0"/>
        <v>0</v>
      </c>
      <c r="AL19" s="17">
        <f t="shared" si="1"/>
        <v>0</v>
      </c>
      <c r="AM19" s="14">
        <f t="shared" si="2"/>
        <v>405</v>
      </c>
    </row>
    <row r="20" spans="1:51" x14ac:dyDescent="0.25">
      <c r="A20" s="15">
        <v>66049</v>
      </c>
      <c r="B20" s="15" t="s">
        <v>90</v>
      </c>
      <c r="C20" s="17">
        <f>838+4</f>
        <v>842</v>
      </c>
      <c r="D20" s="17">
        <v>0</v>
      </c>
      <c r="AF20" s="17">
        <f t="shared" si="0"/>
        <v>0</v>
      </c>
      <c r="AL20" s="17">
        <f t="shared" si="1"/>
        <v>0</v>
      </c>
      <c r="AM20" s="14">
        <f t="shared" si="2"/>
        <v>842</v>
      </c>
    </row>
    <row r="21" spans="1:51" x14ac:dyDescent="0.25">
      <c r="A21" s="8">
        <v>62759</v>
      </c>
      <c r="B21" s="8" t="s">
        <v>136</v>
      </c>
      <c r="E21" s="17">
        <v>276</v>
      </c>
      <c r="N21" s="17">
        <v>36</v>
      </c>
      <c r="Q21" s="16">
        <v>43</v>
      </c>
      <c r="T21" s="17">
        <f>SUM(O21:S21)</f>
        <v>43</v>
      </c>
      <c r="W21" s="16">
        <v>33</v>
      </c>
      <c r="Z21" s="17">
        <f>SUM(U21:Y21)</f>
        <v>33</v>
      </c>
      <c r="AC21" s="16">
        <v>6</v>
      </c>
      <c r="AF21" s="17">
        <f t="shared" si="0"/>
        <v>6</v>
      </c>
      <c r="AI21" s="16">
        <v>8</v>
      </c>
      <c r="AL21" s="17">
        <f t="shared" si="1"/>
        <v>8</v>
      </c>
      <c r="AM21" s="14">
        <f t="shared" si="2"/>
        <v>402</v>
      </c>
    </row>
    <row r="22" spans="1:51" x14ac:dyDescent="0.25">
      <c r="A22" s="15">
        <v>66094</v>
      </c>
      <c r="B22" s="15" t="s">
        <v>44</v>
      </c>
      <c r="C22" s="17">
        <v>2160</v>
      </c>
      <c r="D22" s="17">
        <v>437</v>
      </c>
      <c r="F22" s="16">
        <v>20</v>
      </c>
      <c r="G22" s="16">
        <v>11</v>
      </c>
      <c r="H22" s="16">
        <v>5</v>
      </c>
      <c r="I22" s="16">
        <v>4</v>
      </c>
      <c r="J22" s="16">
        <v>5</v>
      </c>
      <c r="L22" s="16">
        <v>48</v>
      </c>
      <c r="N22" s="17">
        <f>SUM(J22:M22)</f>
        <v>53</v>
      </c>
      <c r="O22" s="16">
        <v>4</v>
      </c>
      <c r="P22" s="16">
        <v>6</v>
      </c>
      <c r="Q22" s="16">
        <v>122</v>
      </c>
      <c r="R22" s="16">
        <v>10</v>
      </c>
      <c r="T22" s="17">
        <f>SUM(O22:S22)</f>
        <v>142</v>
      </c>
      <c r="U22" s="16">
        <v>6</v>
      </c>
      <c r="V22" s="16">
        <v>5</v>
      </c>
      <c r="W22" s="16">
        <v>98</v>
      </c>
      <c r="X22" s="16">
        <v>31</v>
      </c>
      <c r="Z22" s="17">
        <f>SUM(U22:Y22)</f>
        <v>140</v>
      </c>
      <c r="AC22" s="16">
        <v>49</v>
      </c>
      <c r="AD22" s="16">
        <v>5</v>
      </c>
      <c r="AF22" s="17">
        <f t="shared" si="0"/>
        <v>54</v>
      </c>
      <c r="AG22" s="16">
        <v>4</v>
      </c>
      <c r="AH22" s="16">
        <v>1</v>
      </c>
      <c r="AI22" s="16">
        <v>36</v>
      </c>
      <c r="AJ22" s="16">
        <v>4</v>
      </c>
      <c r="AL22" s="17">
        <f t="shared" si="1"/>
        <v>45</v>
      </c>
      <c r="AM22" s="14">
        <f t="shared" si="2"/>
        <v>3071</v>
      </c>
      <c r="AV22" s="16" t="s">
        <v>218</v>
      </c>
    </row>
    <row r="23" spans="1:51" x14ac:dyDescent="0.25">
      <c r="A23" s="15">
        <v>66220</v>
      </c>
      <c r="B23" s="8" t="s">
        <v>211</v>
      </c>
      <c r="AF23" s="17">
        <f t="shared" si="0"/>
        <v>0</v>
      </c>
      <c r="AI23" s="16">
        <v>3</v>
      </c>
      <c r="AL23" s="17">
        <f t="shared" si="1"/>
        <v>3</v>
      </c>
      <c r="AM23" s="14">
        <f t="shared" si="2"/>
        <v>3</v>
      </c>
      <c r="AY23" s="16" t="s">
        <v>218</v>
      </c>
    </row>
    <row r="24" spans="1:51" x14ac:dyDescent="0.25">
      <c r="A24" s="15">
        <v>66009</v>
      </c>
      <c r="B24" s="15" t="s">
        <v>5</v>
      </c>
      <c r="C24" s="17">
        <v>1729</v>
      </c>
      <c r="D24" s="17">
        <v>301</v>
      </c>
      <c r="F24" s="16">
        <v>34</v>
      </c>
      <c r="G24" s="16">
        <v>17</v>
      </c>
      <c r="H24" s="16">
        <f>5+6</f>
        <v>11</v>
      </c>
      <c r="I24" s="16">
        <v>7</v>
      </c>
      <c r="J24" s="16">
        <v>9</v>
      </c>
      <c r="L24" s="16">
        <v>84</v>
      </c>
      <c r="N24" s="17">
        <f>SUM(J24:M24)</f>
        <v>93</v>
      </c>
      <c r="Q24" s="16">
        <v>119</v>
      </c>
      <c r="R24" s="16">
        <v>4</v>
      </c>
      <c r="T24" s="17">
        <f>SUM(O24:S24)</f>
        <v>123</v>
      </c>
      <c r="W24" s="16">
        <v>135</v>
      </c>
      <c r="X24" s="16">
        <v>1</v>
      </c>
      <c r="Z24" s="17">
        <f>SUM(U24:Y24)</f>
        <v>136</v>
      </c>
      <c r="AC24" s="16">
        <v>130</v>
      </c>
      <c r="AF24" s="17">
        <f t="shared" si="0"/>
        <v>130</v>
      </c>
      <c r="AI24" s="16">
        <v>147</v>
      </c>
      <c r="AL24" s="17">
        <f t="shared" si="1"/>
        <v>147</v>
      </c>
      <c r="AM24" s="14">
        <f t="shared" si="2"/>
        <v>2728</v>
      </c>
      <c r="AU24" s="16" t="s">
        <v>218</v>
      </c>
    </row>
    <row r="25" spans="1:51" x14ac:dyDescent="0.25">
      <c r="A25" s="8">
        <v>73102</v>
      </c>
      <c r="B25" s="8" t="s">
        <v>162</v>
      </c>
      <c r="W25" s="16">
        <v>53</v>
      </c>
      <c r="X25" s="16">
        <v>6</v>
      </c>
      <c r="Z25" s="17">
        <f>SUM(U25:Y25)</f>
        <v>59</v>
      </c>
      <c r="AC25" s="16">
        <v>61</v>
      </c>
      <c r="AD25" s="16">
        <v>2</v>
      </c>
      <c r="AF25" s="17">
        <f t="shared" si="0"/>
        <v>63</v>
      </c>
      <c r="AI25" s="16">
        <v>54</v>
      </c>
      <c r="AL25" s="17">
        <f t="shared" si="1"/>
        <v>54</v>
      </c>
      <c r="AM25" s="14">
        <f t="shared" si="2"/>
        <v>176</v>
      </c>
    </row>
    <row r="26" spans="1:51" x14ac:dyDescent="0.25">
      <c r="A26" s="8">
        <v>66141</v>
      </c>
      <c r="B26" s="8" t="s">
        <v>95</v>
      </c>
      <c r="C26" s="17">
        <v>0</v>
      </c>
      <c r="D26" s="17">
        <v>37</v>
      </c>
      <c r="L26" s="16">
        <v>75</v>
      </c>
      <c r="N26" s="17">
        <f>SUM(J26:M26)</f>
        <v>75</v>
      </c>
      <c r="AF26" s="17">
        <f t="shared" si="0"/>
        <v>0</v>
      </c>
      <c r="AL26" s="17">
        <f t="shared" si="1"/>
        <v>0</v>
      </c>
      <c r="AM26" s="14">
        <f t="shared" si="2"/>
        <v>112</v>
      </c>
    </row>
    <row r="27" spans="1:51" x14ac:dyDescent="0.25">
      <c r="A27" s="8">
        <v>78049</v>
      </c>
      <c r="B27" s="8" t="s">
        <v>132</v>
      </c>
      <c r="C27" s="17" t="s">
        <v>108</v>
      </c>
      <c r="D27" s="17">
        <f>570+143-52</f>
        <v>661</v>
      </c>
      <c r="L27" s="16">
        <v>52</v>
      </c>
      <c r="N27" s="17">
        <f>SUM(J27:M27)</f>
        <v>52</v>
      </c>
      <c r="Q27" s="16">
        <v>85</v>
      </c>
      <c r="R27" s="16">
        <v>3</v>
      </c>
      <c r="T27" s="17">
        <f>SUM(O27:S27)</f>
        <v>88</v>
      </c>
      <c r="W27" s="16">
        <v>65</v>
      </c>
      <c r="X27" s="16">
        <v>8</v>
      </c>
      <c r="Z27" s="17">
        <f>SUM(U27:Y27)</f>
        <v>73</v>
      </c>
      <c r="AC27" s="16">
        <v>54</v>
      </c>
      <c r="AE27" s="16">
        <v>6</v>
      </c>
      <c r="AF27" s="17">
        <f t="shared" si="0"/>
        <v>60</v>
      </c>
      <c r="AI27" s="16">
        <v>52</v>
      </c>
      <c r="AK27" s="16">
        <v>7</v>
      </c>
      <c r="AL27" s="17">
        <f t="shared" si="1"/>
        <v>59</v>
      </c>
      <c r="AM27" s="14">
        <f t="shared" si="2"/>
        <v>993</v>
      </c>
    </row>
    <row r="28" spans="1:51" x14ac:dyDescent="0.25">
      <c r="A28" s="8">
        <v>66160</v>
      </c>
      <c r="B28" s="8" t="s">
        <v>96</v>
      </c>
      <c r="C28" s="17">
        <v>247</v>
      </c>
      <c r="D28" s="17">
        <v>82</v>
      </c>
      <c r="L28" s="16">
        <v>56</v>
      </c>
      <c r="N28" s="17">
        <f>SUM(J28:M28)</f>
        <v>56</v>
      </c>
      <c r="Q28" s="16">
        <v>7</v>
      </c>
      <c r="T28" s="17">
        <f>SUM(O28:S28)</f>
        <v>7</v>
      </c>
      <c r="W28" s="16">
        <v>2</v>
      </c>
      <c r="AC28" s="16">
        <v>4</v>
      </c>
      <c r="AF28" s="17">
        <f t="shared" si="0"/>
        <v>4</v>
      </c>
      <c r="AI28" s="16">
        <v>0</v>
      </c>
      <c r="AL28" s="17">
        <f t="shared" si="1"/>
        <v>0</v>
      </c>
      <c r="AM28" s="14">
        <f t="shared" si="2"/>
        <v>396</v>
      </c>
    </row>
    <row r="29" spans="1:51" x14ac:dyDescent="0.25">
      <c r="A29" s="8">
        <v>66208</v>
      </c>
      <c r="B29" s="8" t="s">
        <v>164</v>
      </c>
      <c r="AC29" s="16">
        <v>56</v>
      </c>
      <c r="AF29" s="17">
        <f t="shared" si="0"/>
        <v>56</v>
      </c>
      <c r="AI29" s="16">
        <v>102</v>
      </c>
      <c r="AJ29" s="16">
        <v>18</v>
      </c>
      <c r="AL29" s="17">
        <f>SUM(AG29:AJ29)</f>
        <v>120</v>
      </c>
      <c r="AM29" s="14">
        <f t="shared" si="2"/>
        <v>176</v>
      </c>
    </row>
    <row r="30" spans="1:51" x14ac:dyDescent="0.25">
      <c r="A30" s="8">
        <v>66221</v>
      </c>
      <c r="B30" s="8" t="s">
        <v>227</v>
      </c>
      <c r="AC30" s="16">
        <v>0</v>
      </c>
      <c r="AF30" s="17">
        <f t="shared" si="0"/>
        <v>0</v>
      </c>
      <c r="AI30" s="16">
        <v>12</v>
      </c>
      <c r="AL30" s="17">
        <f t="shared" ref="AL30:AL61" si="4">SUM(AG30:AK30)</f>
        <v>12</v>
      </c>
      <c r="AM30" s="14">
        <f t="shared" si="2"/>
        <v>12</v>
      </c>
      <c r="AY30" s="16" t="s">
        <v>218</v>
      </c>
    </row>
    <row r="31" spans="1:51" x14ac:dyDescent="0.25">
      <c r="A31" s="8">
        <v>66200</v>
      </c>
      <c r="B31" s="8" t="s">
        <v>163</v>
      </c>
      <c r="W31" s="16">
        <v>16</v>
      </c>
      <c r="X31" s="16">
        <v>9</v>
      </c>
      <c r="Z31" s="17">
        <f>SUM(U31:Y31)</f>
        <v>25</v>
      </c>
      <c r="AC31" s="16">
        <v>56</v>
      </c>
      <c r="AF31" s="17">
        <f t="shared" si="0"/>
        <v>56</v>
      </c>
      <c r="AI31" s="16">
        <v>73</v>
      </c>
      <c r="AJ31" s="16">
        <v>4</v>
      </c>
      <c r="AL31" s="17">
        <f t="shared" si="4"/>
        <v>77</v>
      </c>
      <c r="AM31" s="14">
        <f t="shared" si="2"/>
        <v>158</v>
      </c>
    </row>
    <row r="32" spans="1:51" x14ac:dyDescent="0.25">
      <c r="A32" s="8">
        <v>66190</v>
      </c>
      <c r="B32" s="8" t="s">
        <v>165</v>
      </c>
      <c r="W32" s="16">
        <v>30</v>
      </c>
      <c r="X32" s="16">
        <v>17</v>
      </c>
      <c r="Z32" s="17">
        <f>SUM(U32:Y32)</f>
        <v>47</v>
      </c>
      <c r="AC32" s="16">
        <v>1</v>
      </c>
      <c r="AF32" s="17">
        <f t="shared" si="0"/>
        <v>1</v>
      </c>
      <c r="AI32" s="16">
        <v>24</v>
      </c>
      <c r="AJ32" s="16">
        <v>16</v>
      </c>
      <c r="AL32" s="17">
        <f t="shared" si="4"/>
        <v>40</v>
      </c>
      <c r="AM32" s="14">
        <f t="shared" si="2"/>
        <v>88</v>
      </c>
    </row>
    <row r="33" spans="1:51" x14ac:dyDescent="0.25">
      <c r="A33" s="15">
        <v>66038</v>
      </c>
      <c r="B33" s="15" t="s">
        <v>20</v>
      </c>
      <c r="C33" s="17">
        <v>4681</v>
      </c>
      <c r="D33" s="17">
        <v>251</v>
      </c>
      <c r="F33" s="16">
        <v>45</v>
      </c>
      <c r="G33" s="16">
        <v>39</v>
      </c>
      <c r="H33" s="16">
        <f>12+21</f>
        <v>33</v>
      </c>
      <c r="I33" s="16">
        <v>13</v>
      </c>
      <c r="J33" s="16">
        <v>16</v>
      </c>
      <c r="K33" s="16">
        <v>18</v>
      </c>
      <c r="N33" s="17">
        <f>SUM(J33:M33)</f>
        <v>34</v>
      </c>
      <c r="O33" s="16">
        <v>18</v>
      </c>
      <c r="P33" s="16">
        <v>14</v>
      </c>
      <c r="T33" s="17">
        <f>SUM(O33:S33)</f>
        <v>32</v>
      </c>
      <c r="U33" s="16">
        <v>4</v>
      </c>
      <c r="Z33" s="17">
        <f>SUM(U33:Y33)</f>
        <v>4</v>
      </c>
      <c r="AA33" s="16">
        <v>15</v>
      </c>
      <c r="AB33" s="16">
        <v>7</v>
      </c>
      <c r="AF33" s="17">
        <f t="shared" si="0"/>
        <v>22</v>
      </c>
      <c r="AG33" s="16">
        <v>15</v>
      </c>
      <c r="AH33" s="16">
        <f>10</f>
        <v>10</v>
      </c>
      <c r="AL33" s="17">
        <f t="shared" si="4"/>
        <v>25</v>
      </c>
      <c r="AM33" s="14">
        <f t="shared" si="2"/>
        <v>5179</v>
      </c>
      <c r="AN33" s="16"/>
      <c r="AX33" s="16" t="s">
        <v>218</v>
      </c>
    </row>
    <row r="34" spans="1:51" x14ac:dyDescent="0.25">
      <c r="A34" s="8">
        <v>66186</v>
      </c>
      <c r="B34" s="8" t="s">
        <v>137</v>
      </c>
      <c r="Q34" s="16">
        <v>8</v>
      </c>
      <c r="T34" s="17">
        <f>SUM(O34:S34)</f>
        <v>8</v>
      </c>
      <c r="AA34" s="16">
        <v>18</v>
      </c>
      <c r="AB34" s="16">
        <v>8</v>
      </c>
      <c r="AF34" s="17">
        <f t="shared" ref="AF34:AF65" si="5">SUM(AA34:AE34)</f>
        <v>26</v>
      </c>
      <c r="AL34" s="17">
        <f t="shared" si="4"/>
        <v>0</v>
      </c>
      <c r="AM34" s="14">
        <f t="shared" ref="AM34:AM65" si="6">SUM(C34:I34)+N34+T34+Z34+AF34+AL34</f>
        <v>34</v>
      </c>
      <c r="AN34" s="16"/>
    </row>
    <row r="35" spans="1:51" x14ac:dyDescent="0.25">
      <c r="A35" s="15">
        <v>66122</v>
      </c>
      <c r="B35" s="15" t="s">
        <v>49</v>
      </c>
      <c r="C35" s="17">
        <v>0</v>
      </c>
      <c r="D35" s="17">
        <v>567</v>
      </c>
      <c r="J35" s="15"/>
      <c r="K35" s="15"/>
      <c r="L35" s="16">
        <v>28</v>
      </c>
      <c r="N35" s="17">
        <f>SUM(J35:M35)</f>
        <v>28</v>
      </c>
      <c r="Q35" s="16">
        <v>14</v>
      </c>
      <c r="T35" s="17">
        <f>SUM(O35:S35)</f>
        <v>14</v>
      </c>
      <c r="W35" s="16">
        <v>43</v>
      </c>
      <c r="X35" s="16">
        <v>25</v>
      </c>
      <c r="Z35" s="17">
        <f>SUM(U35:Y35)</f>
        <v>68</v>
      </c>
      <c r="AC35" s="16">
        <v>26</v>
      </c>
      <c r="AD35" s="16">
        <v>4</v>
      </c>
      <c r="AF35" s="17">
        <f t="shared" si="5"/>
        <v>30</v>
      </c>
      <c r="AI35" s="16">
        <v>32</v>
      </c>
      <c r="AJ35" s="16">
        <v>7</v>
      </c>
      <c r="AL35" s="17">
        <f t="shared" si="4"/>
        <v>39</v>
      </c>
      <c r="AM35" s="14">
        <f t="shared" si="6"/>
        <v>746</v>
      </c>
    </row>
    <row r="36" spans="1:51" x14ac:dyDescent="0.25">
      <c r="A36" s="15">
        <v>78032</v>
      </c>
      <c r="B36" s="15" t="s">
        <v>64</v>
      </c>
      <c r="C36" s="17">
        <v>1104</v>
      </c>
      <c r="D36" s="17">
        <v>120</v>
      </c>
      <c r="F36" s="16">
        <v>1</v>
      </c>
      <c r="G36" s="16">
        <v>5</v>
      </c>
      <c r="H36" s="16">
        <f>2+3</f>
        <v>5</v>
      </c>
      <c r="I36" s="16">
        <v>3</v>
      </c>
      <c r="L36" s="16">
        <v>54</v>
      </c>
      <c r="N36" s="17">
        <f>SUM(J36:M36)</f>
        <v>54</v>
      </c>
      <c r="Q36" s="16">
        <v>13</v>
      </c>
      <c r="T36" s="17">
        <f>SUM(O36:S36)</f>
        <v>13</v>
      </c>
      <c r="W36" s="16">
        <v>34</v>
      </c>
      <c r="AF36" s="17">
        <f t="shared" si="5"/>
        <v>0</v>
      </c>
      <c r="AI36" s="16">
        <v>19</v>
      </c>
      <c r="AL36" s="17">
        <f t="shared" si="4"/>
        <v>19</v>
      </c>
      <c r="AM36" s="14">
        <f t="shared" si="6"/>
        <v>1324</v>
      </c>
    </row>
    <row r="37" spans="1:51" x14ac:dyDescent="0.25">
      <c r="A37" s="8">
        <v>66177</v>
      </c>
      <c r="B37" s="8" t="s">
        <v>116</v>
      </c>
      <c r="C37" s="17">
        <v>0</v>
      </c>
      <c r="D37" s="17">
        <v>0</v>
      </c>
      <c r="L37" s="16">
        <v>14</v>
      </c>
      <c r="N37" s="17">
        <f>SUM(J37:M37)</f>
        <v>14</v>
      </c>
      <c r="Q37" s="16">
        <v>71</v>
      </c>
      <c r="R37" s="16">
        <v>4</v>
      </c>
      <c r="T37" s="17">
        <f>SUM(O37:S37)</f>
        <v>75</v>
      </c>
      <c r="W37" s="16">
        <v>95</v>
      </c>
      <c r="X37" s="16">
        <v>1</v>
      </c>
      <c r="Z37" s="17">
        <f>SUM(U37:Y37)</f>
        <v>96</v>
      </c>
      <c r="AC37" s="16">
        <v>102</v>
      </c>
      <c r="AD37" s="16">
        <v>6</v>
      </c>
      <c r="AF37" s="17">
        <f t="shared" si="5"/>
        <v>108</v>
      </c>
      <c r="AI37" s="16">
        <v>90</v>
      </c>
      <c r="AJ37" s="16">
        <v>23</v>
      </c>
      <c r="AL37" s="17">
        <f t="shared" si="4"/>
        <v>113</v>
      </c>
      <c r="AM37" s="14">
        <f t="shared" si="6"/>
        <v>406</v>
      </c>
    </row>
    <row r="38" spans="1:51" x14ac:dyDescent="0.25">
      <c r="A38" s="8">
        <v>66163</v>
      </c>
      <c r="B38" s="8" t="s">
        <v>97</v>
      </c>
      <c r="D38" s="17">
        <v>6</v>
      </c>
      <c r="L38" s="16">
        <v>8</v>
      </c>
      <c r="N38" s="17">
        <f>SUM(J38:M38)</f>
        <v>8</v>
      </c>
      <c r="AF38" s="17">
        <f t="shared" si="5"/>
        <v>0</v>
      </c>
      <c r="AL38" s="17">
        <f t="shared" si="4"/>
        <v>0</v>
      </c>
      <c r="AM38" s="14">
        <f t="shared" si="6"/>
        <v>14</v>
      </c>
    </row>
    <row r="39" spans="1:51" x14ac:dyDescent="0.25">
      <c r="A39" s="15">
        <v>66065</v>
      </c>
      <c r="B39" s="15" t="s">
        <v>30</v>
      </c>
      <c r="C39" s="17">
        <v>1482</v>
      </c>
      <c r="D39" s="17">
        <v>169</v>
      </c>
      <c r="F39" s="16">
        <v>19</v>
      </c>
      <c r="G39" s="16">
        <v>27</v>
      </c>
      <c r="H39" s="16">
        <f>11+10</f>
        <v>21</v>
      </c>
      <c r="I39" s="16">
        <v>9</v>
      </c>
      <c r="J39" s="16">
        <v>15</v>
      </c>
      <c r="K39" s="16">
        <v>17</v>
      </c>
      <c r="L39" s="16">
        <v>38</v>
      </c>
      <c r="N39" s="17">
        <f>SUM(J39:M39)</f>
        <v>70</v>
      </c>
      <c r="O39" s="16">
        <v>13</v>
      </c>
      <c r="P39" s="16">
        <v>15</v>
      </c>
      <c r="Q39" s="16">
        <v>36</v>
      </c>
      <c r="R39" s="16">
        <v>2</v>
      </c>
      <c r="T39" s="17">
        <f>SUM(O39:S39)</f>
        <v>66</v>
      </c>
      <c r="U39" s="16">
        <v>19</v>
      </c>
      <c r="V39" s="16">
        <v>10</v>
      </c>
      <c r="W39" s="16">
        <v>37</v>
      </c>
      <c r="Z39" s="17">
        <f>SUM(U39:Y39)</f>
        <v>66</v>
      </c>
      <c r="AC39" s="16">
        <v>38</v>
      </c>
      <c r="AF39" s="17">
        <f t="shared" si="5"/>
        <v>38</v>
      </c>
      <c r="AG39" s="16">
        <v>16</v>
      </c>
      <c r="AH39" s="16">
        <f>13+3</f>
        <v>16</v>
      </c>
      <c r="AI39" s="16">
        <v>39</v>
      </c>
      <c r="AL39" s="17">
        <f t="shared" si="4"/>
        <v>71</v>
      </c>
      <c r="AM39" s="14">
        <f t="shared" si="6"/>
        <v>2038</v>
      </c>
    </row>
    <row r="40" spans="1:51" x14ac:dyDescent="0.25">
      <c r="A40" s="15">
        <v>66216</v>
      </c>
      <c r="B40" s="15" t="s">
        <v>194</v>
      </c>
      <c r="AC40" s="16">
        <v>29</v>
      </c>
      <c r="AD40" s="16">
        <v>16</v>
      </c>
      <c r="AF40" s="17">
        <f t="shared" si="5"/>
        <v>45</v>
      </c>
      <c r="AI40" s="16">
        <v>77</v>
      </c>
      <c r="AJ40" s="16">
        <v>19</v>
      </c>
      <c r="AL40" s="17">
        <f t="shared" si="4"/>
        <v>96</v>
      </c>
      <c r="AM40" s="14">
        <f t="shared" si="6"/>
        <v>141</v>
      </c>
    </row>
    <row r="41" spans="1:51" ht="12.75" customHeight="1" x14ac:dyDescent="0.2">
      <c r="A41" s="5">
        <v>66067</v>
      </c>
      <c r="B41" s="2" t="s">
        <v>77</v>
      </c>
      <c r="C41" s="17">
        <v>3648</v>
      </c>
      <c r="AF41" s="17">
        <f t="shared" si="5"/>
        <v>0</v>
      </c>
      <c r="AL41" s="17">
        <f t="shared" si="4"/>
        <v>0</v>
      </c>
      <c r="AM41" s="14">
        <f t="shared" si="6"/>
        <v>3648</v>
      </c>
    </row>
    <row r="42" spans="1:51" x14ac:dyDescent="0.25">
      <c r="A42" s="8">
        <v>61355</v>
      </c>
      <c r="B42" s="8" t="s">
        <v>166</v>
      </c>
      <c r="W42" s="16">
        <v>41</v>
      </c>
      <c r="X42" s="16">
        <v>7</v>
      </c>
      <c r="Z42" s="17">
        <f>SUM(U42:Y42)</f>
        <v>48</v>
      </c>
      <c r="AC42" s="16">
        <v>50</v>
      </c>
      <c r="AF42" s="17">
        <f t="shared" si="5"/>
        <v>50</v>
      </c>
      <c r="AI42" s="16">
        <v>18</v>
      </c>
      <c r="AL42" s="17">
        <f t="shared" si="4"/>
        <v>18</v>
      </c>
      <c r="AM42" s="14">
        <f t="shared" si="6"/>
        <v>116</v>
      </c>
    </row>
    <row r="43" spans="1:51" x14ac:dyDescent="0.25">
      <c r="A43" s="8">
        <v>62681</v>
      </c>
      <c r="B43" s="8" t="s">
        <v>138</v>
      </c>
      <c r="E43" s="17">
        <v>385</v>
      </c>
      <c r="Q43" s="16">
        <v>74</v>
      </c>
      <c r="R43" s="16">
        <v>17</v>
      </c>
      <c r="S43" s="16">
        <v>6</v>
      </c>
      <c r="T43" s="17">
        <f>SUM(O43:S43)</f>
        <v>97</v>
      </c>
      <c r="W43" s="16">
        <v>25</v>
      </c>
      <c r="Y43" s="16">
        <v>12</v>
      </c>
      <c r="Z43" s="17">
        <f>SUM(U43:Y43)</f>
        <v>37</v>
      </c>
      <c r="AC43" s="16">
        <v>36</v>
      </c>
      <c r="AE43" s="16">
        <v>4</v>
      </c>
      <c r="AF43" s="17">
        <f t="shared" si="5"/>
        <v>40</v>
      </c>
      <c r="AI43" s="16">
        <v>51</v>
      </c>
      <c r="AJ43" s="16">
        <v>15</v>
      </c>
      <c r="AK43" s="16">
        <v>3</v>
      </c>
      <c r="AL43" s="17">
        <f t="shared" si="4"/>
        <v>69</v>
      </c>
      <c r="AM43" s="14">
        <f t="shared" si="6"/>
        <v>628</v>
      </c>
    </row>
    <row r="44" spans="1:51" x14ac:dyDescent="0.25">
      <c r="A44" s="15">
        <v>66042</v>
      </c>
      <c r="B44" s="15" t="s">
        <v>21</v>
      </c>
      <c r="C44" s="17">
        <v>254</v>
      </c>
      <c r="D44" s="17">
        <v>139</v>
      </c>
      <c r="F44" s="16">
        <v>1</v>
      </c>
      <c r="K44" s="16">
        <v>1</v>
      </c>
      <c r="L44" s="16">
        <v>38</v>
      </c>
      <c r="N44" s="17">
        <f>SUM(J44:M44)</f>
        <v>39</v>
      </c>
      <c r="Q44" s="16">
        <v>41</v>
      </c>
      <c r="R44" s="16">
        <v>3</v>
      </c>
      <c r="T44" s="17">
        <f>SUM(O44:S44)</f>
        <v>44</v>
      </c>
      <c r="W44" s="16">
        <v>48</v>
      </c>
      <c r="Z44" s="17">
        <f>SUM(U44:Y44)</f>
        <v>48</v>
      </c>
      <c r="AC44" s="16">
        <v>50</v>
      </c>
      <c r="AF44" s="17">
        <f t="shared" si="5"/>
        <v>50</v>
      </c>
      <c r="AI44" s="16">
        <v>42</v>
      </c>
      <c r="AJ44" s="16">
        <v>11</v>
      </c>
      <c r="AL44" s="17">
        <f t="shared" si="4"/>
        <v>53</v>
      </c>
      <c r="AM44" s="14">
        <f t="shared" si="6"/>
        <v>628</v>
      </c>
    </row>
    <row r="45" spans="1:51" x14ac:dyDescent="0.25">
      <c r="A45" s="15">
        <v>66124</v>
      </c>
      <c r="B45" s="15" t="s">
        <v>50</v>
      </c>
      <c r="C45" s="17">
        <v>104</v>
      </c>
      <c r="D45" s="17">
        <v>198</v>
      </c>
      <c r="F45" s="16">
        <v>10</v>
      </c>
      <c r="G45" s="16">
        <v>6</v>
      </c>
      <c r="H45" s="16">
        <f>5+2</f>
        <v>7</v>
      </c>
      <c r="I45" s="16">
        <v>7</v>
      </c>
      <c r="J45" s="16">
        <v>9</v>
      </c>
      <c r="K45" s="16">
        <v>12</v>
      </c>
      <c r="L45" s="16">
        <v>57</v>
      </c>
      <c r="N45" s="17">
        <f>SUM(J45:M45)</f>
        <v>78</v>
      </c>
      <c r="O45" s="16">
        <v>12</v>
      </c>
      <c r="P45" s="16">
        <v>6</v>
      </c>
      <c r="Q45" s="16">
        <v>59</v>
      </c>
      <c r="R45" s="16">
        <v>9</v>
      </c>
      <c r="T45" s="17">
        <f>SUM(O45:S45)</f>
        <v>86</v>
      </c>
      <c r="U45" s="16">
        <v>12</v>
      </c>
      <c r="V45" s="16">
        <v>8</v>
      </c>
      <c r="W45" s="16">
        <v>58</v>
      </c>
      <c r="X45" s="16">
        <v>17</v>
      </c>
      <c r="Z45" s="17">
        <f>SUM(U45:Y45)</f>
        <v>95</v>
      </c>
      <c r="AB45" s="16">
        <v>4</v>
      </c>
      <c r="AC45" s="16">
        <v>20</v>
      </c>
      <c r="AD45" s="16">
        <v>6</v>
      </c>
      <c r="AF45" s="17">
        <f t="shared" si="5"/>
        <v>30</v>
      </c>
      <c r="AG45" s="16">
        <v>10</v>
      </c>
      <c r="AH45" s="16">
        <f>9</f>
        <v>9</v>
      </c>
      <c r="AI45" s="16">
        <v>39</v>
      </c>
      <c r="AJ45" s="16">
        <v>27</v>
      </c>
      <c r="AL45" s="17">
        <f t="shared" si="4"/>
        <v>85</v>
      </c>
      <c r="AM45" s="14">
        <f t="shared" si="6"/>
        <v>706</v>
      </c>
    </row>
    <row r="46" spans="1:51" x14ac:dyDescent="0.25">
      <c r="A46" s="15">
        <v>79034</v>
      </c>
      <c r="B46" s="15" t="s">
        <v>65</v>
      </c>
      <c r="C46" s="17">
        <v>1188</v>
      </c>
      <c r="D46" s="17">
        <v>101</v>
      </c>
      <c r="F46" s="16">
        <v>10</v>
      </c>
      <c r="G46" s="16">
        <v>9</v>
      </c>
      <c r="L46" s="16">
        <v>65</v>
      </c>
      <c r="N46" s="17">
        <f>SUM(J46:M46)</f>
        <v>65</v>
      </c>
      <c r="O46" s="16">
        <v>5</v>
      </c>
      <c r="P46" s="16">
        <v>4</v>
      </c>
      <c r="Q46" s="16">
        <v>64</v>
      </c>
      <c r="R46" s="16">
        <v>10</v>
      </c>
      <c r="T46" s="17">
        <f>SUM(O46:S46)</f>
        <v>83</v>
      </c>
      <c r="U46" s="16">
        <v>10</v>
      </c>
      <c r="V46" s="16">
        <v>5</v>
      </c>
      <c r="W46" s="16">
        <v>62</v>
      </c>
      <c r="X46" s="16">
        <v>13</v>
      </c>
      <c r="Z46" s="17">
        <f>SUM(U46:Y46)</f>
        <v>90</v>
      </c>
      <c r="AA46" s="16">
        <v>5</v>
      </c>
      <c r="AB46" s="16">
        <v>6</v>
      </c>
      <c r="AC46" s="16">
        <v>52</v>
      </c>
      <c r="AD46" s="16">
        <v>6</v>
      </c>
      <c r="AF46" s="17">
        <f t="shared" si="5"/>
        <v>69</v>
      </c>
      <c r="AG46" s="16">
        <v>8</v>
      </c>
      <c r="AH46" s="16">
        <f>10</f>
        <v>10</v>
      </c>
      <c r="AI46" s="16">
        <v>104</v>
      </c>
      <c r="AJ46" s="16">
        <v>26</v>
      </c>
      <c r="AL46" s="17">
        <f t="shared" si="4"/>
        <v>148</v>
      </c>
      <c r="AM46" s="14">
        <f t="shared" si="6"/>
        <v>1763</v>
      </c>
    </row>
    <row r="47" spans="1:51" x14ac:dyDescent="0.25">
      <c r="A47" s="8">
        <v>66056</v>
      </c>
      <c r="B47" s="8" t="s">
        <v>139</v>
      </c>
      <c r="E47" s="17">
        <v>121</v>
      </c>
      <c r="AF47" s="17">
        <f t="shared" si="5"/>
        <v>0</v>
      </c>
      <c r="AL47" s="17">
        <f t="shared" si="4"/>
        <v>0</v>
      </c>
      <c r="AM47" s="14">
        <f t="shared" si="6"/>
        <v>121</v>
      </c>
    </row>
    <row r="48" spans="1:51" x14ac:dyDescent="0.25">
      <c r="A48" s="8">
        <v>66233</v>
      </c>
      <c r="B48" s="8" t="s">
        <v>195</v>
      </c>
      <c r="AC48" s="16">
        <v>0</v>
      </c>
      <c r="AF48" s="17">
        <f t="shared" si="5"/>
        <v>0</v>
      </c>
      <c r="AI48" s="16">
        <v>18</v>
      </c>
      <c r="AJ48" s="16">
        <v>18</v>
      </c>
      <c r="AL48" s="17">
        <f t="shared" si="4"/>
        <v>36</v>
      </c>
      <c r="AM48" s="14">
        <f t="shared" si="6"/>
        <v>36</v>
      </c>
      <c r="AY48" s="15" t="s">
        <v>218</v>
      </c>
    </row>
    <row r="49" spans="1:48" ht="17.25" customHeight="1" x14ac:dyDescent="0.25">
      <c r="A49" s="8">
        <v>66030</v>
      </c>
      <c r="B49" s="15" t="s">
        <v>78</v>
      </c>
      <c r="C49" s="17">
        <v>2056</v>
      </c>
      <c r="D49" s="17">
        <v>2</v>
      </c>
      <c r="F49" s="16">
        <v>8</v>
      </c>
      <c r="G49" s="16">
        <v>17</v>
      </c>
      <c r="H49" s="16">
        <v>3</v>
      </c>
      <c r="P49" s="16">
        <v>1</v>
      </c>
      <c r="T49" s="17">
        <f>SUM(O49:S49)</f>
        <v>1</v>
      </c>
      <c r="AF49" s="17">
        <f t="shared" si="5"/>
        <v>0</v>
      </c>
      <c r="AL49" s="17">
        <f t="shared" si="4"/>
        <v>0</v>
      </c>
      <c r="AM49" s="14">
        <f t="shared" si="6"/>
        <v>2087</v>
      </c>
      <c r="AU49" s="16" t="s">
        <v>218</v>
      </c>
    </row>
    <row r="50" spans="1:48" ht="16.5" customHeight="1" x14ac:dyDescent="0.25">
      <c r="A50" s="8">
        <v>66058</v>
      </c>
      <c r="B50" s="15" t="s">
        <v>79</v>
      </c>
      <c r="C50" s="17">
        <v>2208</v>
      </c>
      <c r="D50" s="17">
        <v>0</v>
      </c>
      <c r="AF50" s="17">
        <f t="shared" si="5"/>
        <v>0</v>
      </c>
      <c r="AL50" s="17">
        <f t="shared" si="4"/>
        <v>0</v>
      </c>
      <c r="AM50" s="14">
        <f t="shared" si="6"/>
        <v>2208</v>
      </c>
      <c r="AU50" s="16" t="s">
        <v>218</v>
      </c>
    </row>
    <row r="51" spans="1:48" x14ac:dyDescent="0.25">
      <c r="A51" s="15">
        <v>66002</v>
      </c>
      <c r="B51" s="15" t="s">
        <v>3</v>
      </c>
      <c r="C51" s="17">
        <v>1403</v>
      </c>
      <c r="D51" s="17">
        <v>227</v>
      </c>
      <c r="F51" s="16">
        <v>10</v>
      </c>
      <c r="G51" s="16">
        <v>4</v>
      </c>
      <c r="H51" s="16">
        <f>8+1</f>
        <v>9</v>
      </c>
      <c r="I51" s="16">
        <v>4</v>
      </c>
      <c r="J51" s="16">
        <v>5</v>
      </c>
      <c r="K51" s="16">
        <v>4</v>
      </c>
      <c r="L51" s="16">
        <v>25</v>
      </c>
      <c r="M51" s="16">
        <v>8</v>
      </c>
      <c r="N51" s="17">
        <f t="shared" ref="N51:N57" si="7">SUM(J51:M51)</f>
        <v>42</v>
      </c>
      <c r="O51" s="16">
        <v>3</v>
      </c>
      <c r="P51" s="16">
        <v>3</v>
      </c>
      <c r="Q51" s="16">
        <v>39</v>
      </c>
      <c r="R51" s="16">
        <v>49</v>
      </c>
      <c r="S51" s="16">
        <v>3</v>
      </c>
      <c r="T51" s="17">
        <f t="shared" ref="T51:T57" si="8">SUM(O51:S51)</f>
        <v>97</v>
      </c>
      <c r="U51" s="16">
        <v>9</v>
      </c>
      <c r="V51" s="16">
        <v>7</v>
      </c>
      <c r="W51" s="16">
        <v>61</v>
      </c>
      <c r="X51" s="16">
        <v>32</v>
      </c>
      <c r="Y51" s="16">
        <v>9</v>
      </c>
      <c r="Z51" s="17">
        <f t="shared" ref="Z51:Z57" si="9">SUM(U51:Y51)</f>
        <v>118</v>
      </c>
      <c r="AA51" s="16">
        <v>9</v>
      </c>
      <c r="AB51" s="16">
        <v>6</v>
      </c>
      <c r="AC51" s="16">
        <v>50</v>
      </c>
      <c r="AD51" s="16">
        <v>31</v>
      </c>
      <c r="AF51" s="17">
        <f t="shared" si="5"/>
        <v>96</v>
      </c>
      <c r="AG51" s="16">
        <v>7</v>
      </c>
      <c r="AH51" s="16">
        <f>2+1</f>
        <v>3</v>
      </c>
      <c r="AI51" s="16">
        <v>40</v>
      </c>
      <c r="AJ51" s="16">
        <v>20</v>
      </c>
      <c r="AL51" s="17">
        <f t="shared" si="4"/>
        <v>70</v>
      </c>
      <c r="AM51" s="14">
        <f t="shared" si="6"/>
        <v>2080</v>
      </c>
      <c r="AU51" s="16" t="s">
        <v>218</v>
      </c>
    </row>
    <row r="52" spans="1:48" x14ac:dyDescent="0.25">
      <c r="A52" s="15">
        <v>79077</v>
      </c>
      <c r="B52" s="15" t="s">
        <v>67</v>
      </c>
      <c r="C52" s="17">
        <v>494</v>
      </c>
      <c r="D52" s="17">
        <v>242</v>
      </c>
      <c r="F52" s="16">
        <v>11</v>
      </c>
      <c r="G52" s="16">
        <v>10</v>
      </c>
      <c r="H52" s="16">
        <f>3+10</f>
        <v>13</v>
      </c>
      <c r="I52" s="16">
        <v>4</v>
      </c>
      <c r="J52" s="16">
        <v>4</v>
      </c>
      <c r="K52" s="16">
        <v>3</v>
      </c>
      <c r="L52" s="16">
        <v>48</v>
      </c>
      <c r="N52" s="17">
        <f t="shared" si="7"/>
        <v>55</v>
      </c>
      <c r="O52" s="16">
        <v>2</v>
      </c>
      <c r="P52" s="16">
        <v>4</v>
      </c>
      <c r="Q52" s="16">
        <v>44</v>
      </c>
      <c r="R52" s="16">
        <v>12</v>
      </c>
      <c r="T52" s="17">
        <f t="shared" si="8"/>
        <v>62</v>
      </c>
      <c r="U52" s="16">
        <v>6</v>
      </c>
      <c r="V52" s="16">
        <v>8</v>
      </c>
      <c r="W52" s="16">
        <v>45</v>
      </c>
      <c r="X52" s="16">
        <v>5</v>
      </c>
      <c r="Z52" s="17">
        <f t="shared" si="9"/>
        <v>64</v>
      </c>
      <c r="AA52" s="16">
        <v>5</v>
      </c>
      <c r="AB52" s="16">
        <v>7</v>
      </c>
      <c r="AC52" s="16">
        <v>32</v>
      </c>
      <c r="AD52" s="16">
        <v>8</v>
      </c>
      <c r="AF52" s="17">
        <f t="shared" si="5"/>
        <v>52</v>
      </c>
      <c r="AI52" s="16">
        <v>6</v>
      </c>
      <c r="AL52" s="17">
        <f t="shared" si="4"/>
        <v>6</v>
      </c>
      <c r="AM52" s="14">
        <f t="shared" si="6"/>
        <v>1013</v>
      </c>
    </row>
    <row r="53" spans="1:48" x14ac:dyDescent="0.25">
      <c r="A53" s="15">
        <v>62129</v>
      </c>
      <c r="B53" s="15" t="s">
        <v>2</v>
      </c>
      <c r="C53" s="17">
        <v>739</v>
      </c>
      <c r="D53" s="17">
        <v>42</v>
      </c>
      <c r="F53" s="16">
        <v>20</v>
      </c>
      <c r="G53" s="16">
        <v>14</v>
      </c>
      <c r="H53" s="16">
        <f>5+6</f>
        <v>11</v>
      </c>
      <c r="I53" s="16">
        <v>3</v>
      </c>
      <c r="J53" s="16">
        <v>2</v>
      </c>
      <c r="L53" s="16">
        <v>7</v>
      </c>
      <c r="M53" s="16">
        <v>1</v>
      </c>
      <c r="N53" s="17">
        <f t="shared" si="7"/>
        <v>10</v>
      </c>
      <c r="P53" s="16">
        <v>7</v>
      </c>
      <c r="Q53" s="16">
        <v>5</v>
      </c>
      <c r="R53" s="16">
        <v>5</v>
      </c>
      <c r="S53" s="16">
        <v>2</v>
      </c>
      <c r="T53" s="17">
        <f t="shared" si="8"/>
        <v>19</v>
      </c>
      <c r="U53" s="16">
        <v>8</v>
      </c>
      <c r="V53" s="16">
        <v>9</v>
      </c>
      <c r="W53" s="16">
        <v>41</v>
      </c>
      <c r="X53" s="16">
        <v>4</v>
      </c>
      <c r="Y53" s="16">
        <v>3</v>
      </c>
      <c r="Z53" s="17">
        <f t="shared" si="9"/>
        <v>65</v>
      </c>
      <c r="AA53" s="16">
        <v>9</v>
      </c>
      <c r="AB53" s="16">
        <v>6</v>
      </c>
      <c r="AC53" s="16">
        <v>30</v>
      </c>
      <c r="AD53" s="16">
        <v>14</v>
      </c>
      <c r="AE53" s="16">
        <v>13</v>
      </c>
      <c r="AF53" s="17">
        <f t="shared" si="5"/>
        <v>72</v>
      </c>
      <c r="AG53" s="16">
        <v>11</v>
      </c>
      <c r="AH53" s="16">
        <f>5</f>
        <v>5</v>
      </c>
      <c r="AI53" s="16">
        <v>10</v>
      </c>
      <c r="AJ53" s="16">
        <v>14</v>
      </c>
      <c r="AK53" s="16">
        <v>4</v>
      </c>
      <c r="AL53" s="17">
        <f t="shared" si="4"/>
        <v>44</v>
      </c>
      <c r="AM53" s="14">
        <f t="shared" si="6"/>
        <v>1039</v>
      </c>
    </row>
    <row r="54" spans="1:48" x14ac:dyDescent="0.25">
      <c r="A54" s="15">
        <v>66061</v>
      </c>
      <c r="B54" s="15" t="s">
        <v>29</v>
      </c>
      <c r="C54" s="17">
        <v>1302</v>
      </c>
      <c r="D54" s="17">
        <v>242</v>
      </c>
      <c r="F54" s="16">
        <v>13</v>
      </c>
      <c r="G54" s="16">
        <v>26</v>
      </c>
      <c r="H54" s="16">
        <f>1+4+7</f>
        <v>12</v>
      </c>
      <c r="I54" s="16">
        <v>6</v>
      </c>
      <c r="J54" s="16">
        <v>9</v>
      </c>
      <c r="K54" s="16">
        <v>8</v>
      </c>
      <c r="L54" s="16">
        <v>49</v>
      </c>
      <c r="N54" s="17">
        <f t="shared" si="7"/>
        <v>66</v>
      </c>
      <c r="O54" s="16">
        <v>12</v>
      </c>
      <c r="P54" s="16">
        <v>11</v>
      </c>
      <c r="Q54" s="16">
        <v>47</v>
      </c>
      <c r="R54" s="16">
        <v>20</v>
      </c>
      <c r="T54" s="17">
        <f t="shared" si="8"/>
        <v>90</v>
      </c>
      <c r="U54" s="16">
        <v>13</v>
      </c>
      <c r="V54" s="16">
        <v>10</v>
      </c>
      <c r="W54" s="16">
        <v>14</v>
      </c>
      <c r="Z54" s="17">
        <f t="shared" si="9"/>
        <v>37</v>
      </c>
      <c r="AA54" s="16">
        <v>13</v>
      </c>
      <c r="AB54" s="16">
        <v>17</v>
      </c>
      <c r="AC54" s="16">
        <v>14</v>
      </c>
      <c r="AD54" s="16">
        <v>26</v>
      </c>
      <c r="AF54" s="17">
        <f t="shared" si="5"/>
        <v>70</v>
      </c>
      <c r="AG54" s="16">
        <v>12</v>
      </c>
      <c r="AH54" s="16">
        <f>11</f>
        <v>11</v>
      </c>
      <c r="AI54" s="16">
        <v>21</v>
      </c>
      <c r="AJ54" s="16">
        <v>30</v>
      </c>
      <c r="AL54" s="17">
        <f t="shared" si="4"/>
        <v>74</v>
      </c>
      <c r="AM54" s="14">
        <f t="shared" si="6"/>
        <v>1938</v>
      </c>
    </row>
    <row r="55" spans="1:48" x14ac:dyDescent="0.25">
      <c r="A55" s="15">
        <v>66059</v>
      </c>
      <c r="B55" s="15" t="s">
        <v>28</v>
      </c>
      <c r="C55" s="17">
        <v>2299</v>
      </c>
      <c r="D55" s="17">
        <v>340</v>
      </c>
      <c r="F55" s="16">
        <v>37</v>
      </c>
      <c r="G55" s="16">
        <v>43</v>
      </c>
      <c r="H55" s="16">
        <f>1+13+5</f>
        <v>19</v>
      </c>
      <c r="I55" s="16">
        <v>14</v>
      </c>
      <c r="J55" s="16">
        <v>13</v>
      </c>
      <c r="K55" s="16">
        <v>8</v>
      </c>
      <c r="L55" s="16">
        <v>59</v>
      </c>
      <c r="N55" s="17">
        <f t="shared" si="7"/>
        <v>80</v>
      </c>
      <c r="O55" s="16">
        <v>9</v>
      </c>
      <c r="P55" s="16">
        <v>9</v>
      </c>
      <c r="Q55" s="16">
        <v>73</v>
      </c>
      <c r="R55" s="16">
        <v>2</v>
      </c>
      <c r="T55" s="17">
        <f t="shared" si="8"/>
        <v>93</v>
      </c>
      <c r="U55" s="16">
        <v>11</v>
      </c>
      <c r="V55" s="16">
        <v>9</v>
      </c>
      <c r="W55" s="16">
        <v>61</v>
      </c>
      <c r="X55" s="16">
        <v>14</v>
      </c>
      <c r="Z55" s="17">
        <f t="shared" si="9"/>
        <v>95</v>
      </c>
      <c r="AA55" s="16">
        <v>10</v>
      </c>
      <c r="AB55" s="16">
        <v>6</v>
      </c>
      <c r="AC55" s="16">
        <v>70</v>
      </c>
      <c r="AD55" s="16">
        <v>7</v>
      </c>
      <c r="AF55" s="17">
        <f t="shared" si="5"/>
        <v>93</v>
      </c>
      <c r="AG55" s="16">
        <v>12</v>
      </c>
      <c r="AH55" s="16">
        <f>7+2</f>
        <v>9</v>
      </c>
      <c r="AI55" s="16">
        <v>64</v>
      </c>
      <c r="AJ55" s="16">
        <v>27</v>
      </c>
      <c r="AL55" s="17">
        <f t="shared" si="4"/>
        <v>112</v>
      </c>
      <c r="AM55" s="14">
        <f t="shared" si="6"/>
        <v>3225</v>
      </c>
      <c r="AV55" s="16" t="s">
        <v>218</v>
      </c>
    </row>
    <row r="56" spans="1:48" x14ac:dyDescent="0.25">
      <c r="A56" s="15">
        <v>66013</v>
      </c>
      <c r="B56" s="15" t="s">
        <v>7</v>
      </c>
      <c r="C56" s="17">
        <v>1584</v>
      </c>
      <c r="D56" s="17">
        <v>222</v>
      </c>
      <c r="F56" s="16">
        <v>2</v>
      </c>
      <c r="G56" s="16">
        <v>2</v>
      </c>
      <c r="I56" s="16">
        <v>3</v>
      </c>
      <c r="L56" s="16">
        <v>49</v>
      </c>
      <c r="N56" s="17">
        <f t="shared" si="7"/>
        <v>49</v>
      </c>
      <c r="Q56" s="16">
        <v>73</v>
      </c>
      <c r="R56" s="16">
        <v>32</v>
      </c>
      <c r="T56" s="17">
        <f t="shared" si="8"/>
        <v>105</v>
      </c>
      <c r="V56" s="16">
        <v>1</v>
      </c>
      <c r="W56" s="16">
        <v>72</v>
      </c>
      <c r="X56" s="16">
        <v>14</v>
      </c>
      <c r="Z56" s="17">
        <f t="shared" si="9"/>
        <v>87</v>
      </c>
      <c r="AC56" s="16">
        <v>77</v>
      </c>
      <c r="AD56" s="16">
        <v>15</v>
      </c>
      <c r="AF56" s="17">
        <f t="shared" si="5"/>
        <v>92</v>
      </c>
      <c r="AH56" s="16">
        <f>2</f>
        <v>2</v>
      </c>
      <c r="AI56" s="16">
        <v>68</v>
      </c>
      <c r="AJ56" s="16">
        <v>15</v>
      </c>
      <c r="AL56" s="17">
        <f t="shared" si="4"/>
        <v>85</v>
      </c>
      <c r="AM56" s="14">
        <f t="shared" si="6"/>
        <v>2231</v>
      </c>
      <c r="AU56" s="16" t="s">
        <v>218</v>
      </c>
    </row>
    <row r="57" spans="1:48" x14ac:dyDescent="0.25">
      <c r="A57" s="15">
        <v>66073</v>
      </c>
      <c r="B57" s="15" t="s">
        <v>33</v>
      </c>
      <c r="C57" s="17">
        <v>868</v>
      </c>
      <c r="D57" s="17">
        <v>337</v>
      </c>
      <c r="F57" s="16">
        <v>9</v>
      </c>
      <c r="G57" s="16">
        <v>15</v>
      </c>
      <c r="H57" s="16">
        <f>3+5</f>
        <v>8</v>
      </c>
      <c r="I57" s="16">
        <v>5</v>
      </c>
      <c r="J57" s="16">
        <v>7</v>
      </c>
      <c r="K57" s="16">
        <v>4</v>
      </c>
      <c r="L57" s="16">
        <v>95</v>
      </c>
      <c r="N57" s="17">
        <f t="shared" si="7"/>
        <v>106</v>
      </c>
      <c r="O57" s="16">
        <v>6</v>
      </c>
      <c r="P57" s="16">
        <v>9</v>
      </c>
      <c r="Q57" s="16">
        <v>89</v>
      </c>
      <c r="R57" s="16">
        <v>14</v>
      </c>
      <c r="S57" s="16">
        <v>14</v>
      </c>
      <c r="T57" s="17">
        <f t="shared" si="8"/>
        <v>132</v>
      </c>
      <c r="U57" s="16">
        <v>7</v>
      </c>
      <c r="V57" s="16">
        <v>8</v>
      </c>
      <c r="W57" s="16">
        <v>81</v>
      </c>
      <c r="X57" s="16">
        <v>25</v>
      </c>
      <c r="Y57" s="16">
        <v>16</v>
      </c>
      <c r="Z57" s="17">
        <f t="shared" si="9"/>
        <v>137</v>
      </c>
      <c r="AA57" s="16">
        <v>5</v>
      </c>
      <c r="AB57" s="16">
        <v>6</v>
      </c>
      <c r="AC57" s="16">
        <v>72</v>
      </c>
      <c r="AD57" s="16">
        <v>8</v>
      </c>
      <c r="AE57" s="16">
        <v>13</v>
      </c>
      <c r="AF57" s="17">
        <f t="shared" si="5"/>
        <v>104</v>
      </c>
      <c r="AG57" s="16">
        <v>10</v>
      </c>
      <c r="AH57" s="16">
        <f>3+6</f>
        <v>9</v>
      </c>
      <c r="AI57" s="16">
        <v>69</v>
      </c>
      <c r="AJ57" s="16">
        <v>8</v>
      </c>
      <c r="AK57" s="16">
        <v>9</v>
      </c>
      <c r="AL57" s="17">
        <f t="shared" si="4"/>
        <v>105</v>
      </c>
      <c r="AM57" s="14">
        <f t="shared" si="6"/>
        <v>1826</v>
      </c>
    </row>
    <row r="58" spans="1:48" x14ac:dyDescent="0.25">
      <c r="A58" s="15">
        <v>66147</v>
      </c>
      <c r="B58" s="15" t="s">
        <v>71</v>
      </c>
      <c r="D58" s="17">
        <v>36</v>
      </c>
      <c r="AF58" s="17">
        <f t="shared" si="5"/>
        <v>0</v>
      </c>
      <c r="AL58" s="17">
        <f t="shared" si="4"/>
        <v>0</v>
      </c>
      <c r="AM58" s="14">
        <f t="shared" si="6"/>
        <v>36</v>
      </c>
    </row>
    <row r="59" spans="1:48" x14ac:dyDescent="0.25">
      <c r="A59" s="15">
        <v>66222</v>
      </c>
      <c r="B59" s="15" t="s">
        <v>212</v>
      </c>
      <c r="AC59" s="16">
        <v>23</v>
      </c>
      <c r="AF59" s="17">
        <f t="shared" si="5"/>
        <v>23</v>
      </c>
      <c r="AI59" s="16">
        <v>55</v>
      </c>
      <c r="AJ59" s="16">
        <v>23</v>
      </c>
      <c r="AL59" s="17">
        <f t="shared" si="4"/>
        <v>78</v>
      </c>
      <c r="AM59" s="14">
        <f t="shared" si="6"/>
        <v>101</v>
      </c>
    </row>
    <row r="60" spans="1:48" x14ac:dyDescent="0.25">
      <c r="A60" s="8">
        <v>66191</v>
      </c>
      <c r="B60" s="8" t="s">
        <v>167</v>
      </c>
      <c r="W60" s="16">
        <v>15</v>
      </c>
      <c r="X60" s="16">
        <v>11</v>
      </c>
      <c r="Z60" s="17">
        <f>SUM(U60:Y60)</f>
        <v>26</v>
      </c>
      <c r="AC60" s="16">
        <v>14</v>
      </c>
      <c r="AF60" s="17">
        <f t="shared" si="5"/>
        <v>14</v>
      </c>
      <c r="AI60" s="16">
        <v>17</v>
      </c>
      <c r="AL60" s="17">
        <f t="shared" si="4"/>
        <v>17</v>
      </c>
      <c r="AM60" s="14">
        <f t="shared" si="6"/>
        <v>57</v>
      </c>
    </row>
    <row r="61" spans="1:48" x14ac:dyDescent="0.25">
      <c r="A61" s="15">
        <v>66045</v>
      </c>
      <c r="B61" s="15" t="s">
        <v>22</v>
      </c>
      <c r="C61" s="17">
        <v>973</v>
      </c>
      <c r="D61" s="17">
        <v>149</v>
      </c>
      <c r="F61" s="16">
        <v>2</v>
      </c>
      <c r="K61" s="16">
        <v>1</v>
      </c>
      <c r="L61" s="16">
        <v>37</v>
      </c>
      <c r="N61" s="17">
        <f>SUM(J61:M61)</f>
        <v>38</v>
      </c>
      <c r="Q61" s="16">
        <v>36</v>
      </c>
      <c r="R61" s="16">
        <v>13</v>
      </c>
      <c r="T61" s="17">
        <f t="shared" ref="T61:T67" si="10">SUM(O61:S61)</f>
        <v>49</v>
      </c>
      <c r="W61" s="16">
        <v>52</v>
      </c>
      <c r="Z61" s="17">
        <f>SUM(U61:Y61)</f>
        <v>52</v>
      </c>
      <c r="AA61" s="16">
        <v>1</v>
      </c>
      <c r="AC61" s="16">
        <v>33</v>
      </c>
      <c r="AE61" s="16">
        <v>1</v>
      </c>
      <c r="AF61" s="17">
        <f t="shared" si="5"/>
        <v>35</v>
      </c>
      <c r="AH61" s="16">
        <v>1</v>
      </c>
      <c r="AI61" s="16">
        <v>46</v>
      </c>
      <c r="AL61" s="17">
        <f t="shared" si="4"/>
        <v>47</v>
      </c>
      <c r="AM61" s="14">
        <f t="shared" si="6"/>
        <v>1345</v>
      </c>
    </row>
    <row r="62" spans="1:48" x14ac:dyDescent="0.25">
      <c r="A62" s="8">
        <v>66179</v>
      </c>
      <c r="B62" s="8" t="s">
        <v>117</v>
      </c>
      <c r="Q62" s="16">
        <v>85</v>
      </c>
      <c r="R62" s="16">
        <v>31</v>
      </c>
      <c r="T62" s="17">
        <f t="shared" si="10"/>
        <v>116</v>
      </c>
      <c r="W62" s="16">
        <v>43</v>
      </c>
      <c r="X62" s="16">
        <v>11</v>
      </c>
      <c r="Z62" s="17">
        <f>SUM(U62:Y62)</f>
        <v>54</v>
      </c>
      <c r="AC62" s="16">
        <v>30</v>
      </c>
      <c r="AD62" s="16">
        <v>13</v>
      </c>
      <c r="AF62" s="17">
        <f t="shared" si="5"/>
        <v>43</v>
      </c>
      <c r="AI62" s="16">
        <v>33</v>
      </c>
      <c r="AJ62" s="16">
        <v>31</v>
      </c>
      <c r="AL62" s="17">
        <f t="shared" ref="AL62:AL93" si="11">SUM(AG62:AK62)</f>
        <v>64</v>
      </c>
      <c r="AM62" s="14">
        <f t="shared" si="6"/>
        <v>277</v>
      </c>
    </row>
    <row r="63" spans="1:48" x14ac:dyDescent="0.25">
      <c r="A63" s="15">
        <v>66089</v>
      </c>
      <c r="B63" s="15" t="s">
        <v>41</v>
      </c>
      <c r="C63" s="17">
        <v>883</v>
      </c>
      <c r="D63" s="17">
        <v>68</v>
      </c>
      <c r="L63" s="16">
        <v>28</v>
      </c>
      <c r="N63" s="17">
        <f>SUM(J63:M63)</f>
        <v>28</v>
      </c>
      <c r="Q63" s="16">
        <v>49</v>
      </c>
      <c r="R63" s="16">
        <v>18</v>
      </c>
      <c r="T63" s="17">
        <f t="shared" si="10"/>
        <v>67</v>
      </c>
      <c r="U63" s="16">
        <v>4</v>
      </c>
      <c r="V63" s="16">
        <v>5</v>
      </c>
      <c r="W63" s="16">
        <v>52</v>
      </c>
      <c r="X63" s="16">
        <v>20</v>
      </c>
      <c r="Z63" s="17">
        <f>SUM(U63:Y63)</f>
        <v>81</v>
      </c>
      <c r="AA63" s="16">
        <v>1</v>
      </c>
      <c r="AB63" s="16">
        <v>1</v>
      </c>
      <c r="AC63" s="16">
        <v>25</v>
      </c>
      <c r="AF63" s="17">
        <f t="shared" si="5"/>
        <v>27</v>
      </c>
      <c r="AG63" s="16">
        <v>2</v>
      </c>
      <c r="AI63" s="16">
        <v>25</v>
      </c>
      <c r="AL63" s="17">
        <f t="shared" si="11"/>
        <v>27</v>
      </c>
      <c r="AM63" s="14">
        <f t="shared" si="6"/>
        <v>1181</v>
      </c>
    </row>
    <row r="64" spans="1:48" x14ac:dyDescent="0.25">
      <c r="A64" s="15">
        <v>66126</v>
      </c>
      <c r="B64" s="15" t="s">
        <v>51</v>
      </c>
      <c r="C64" s="17">
        <v>98</v>
      </c>
      <c r="D64" s="17">
        <v>30</v>
      </c>
      <c r="L64" s="16">
        <v>10</v>
      </c>
      <c r="N64" s="17">
        <f>SUM(J64:M64)</f>
        <v>10</v>
      </c>
      <c r="Q64" s="16">
        <v>9</v>
      </c>
      <c r="T64" s="17">
        <f t="shared" si="10"/>
        <v>9</v>
      </c>
      <c r="W64" s="16">
        <v>7</v>
      </c>
      <c r="Z64" s="17">
        <f>SUM(U64:Y64)</f>
        <v>7</v>
      </c>
      <c r="AC64" s="16">
        <v>6</v>
      </c>
      <c r="AF64" s="17">
        <f t="shared" si="5"/>
        <v>6</v>
      </c>
      <c r="AI64" s="16">
        <v>19</v>
      </c>
      <c r="AL64" s="17">
        <f t="shared" si="11"/>
        <v>19</v>
      </c>
      <c r="AM64" s="14">
        <f t="shared" si="6"/>
        <v>179</v>
      </c>
    </row>
    <row r="65" spans="1:48" x14ac:dyDescent="0.25">
      <c r="A65" s="8">
        <v>66182</v>
      </c>
      <c r="B65" s="8" t="s">
        <v>140</v>
      </c>
      <c r="Q65" s="16">
        <v>1</v>
      </c>
      <c r="T65" s="17">
        <f t="shared" si="10"/>
        <v>1</v>
      </c>
      <c r="AF65" s="17">
        <f t="shared" si="5"/>
        <v>0</v>
      </c>
      <c r="AL65" s="17">
        <f t="shared" si="11"/>
        <v>0</v>
      </c>
      <c r="AM65" s="14">
        <f t="shared" si="6"/>
        <v>1</v>
      </c>
    </row>
    <row r="66" spans="1:48" x14ac:dyDescent="0.25">
      <c r="A66" s="15">
        <v>66011</v>
      </c>
      <c r="B66" s="15" t="s">
        <v>6</v>
      </c>
      <c r="C66" s="17">
        <v>2365</v>
      </c>
      <c r="D66" s="17">
        <v>35</v>
      </c>
      <c r="F66" s="16">
        <v>9</v>
      </c>
      <c r="G66" s="16">
        <v>22</v>
      </c>
      <c r="H66" s="16">
        <f>11+12</f>
        <v>23</v>
      </c>
      <c r="I66" s="16">
        <v>7</v>
      </c>
      <c r="J66" s="16">
        <v>18</v>
      </c>
      <c r="K66" s="16">
        <v>10</v>
      </c>
      <c r="L66" s="16">
        <v>55</v>
      </c>
      <c r="N66" s="17">
        <f>SUM(J66:M66)</f>
        <v>83</v>
      </c>
      <c r="O66" s="16">
        <v>12</v>
      </c>
      <c r="P66" s="16">
        <v>10</v>
      </c>
      <c r="Q66" s="16">
        <v>34</v>
      </c>
      <c r="R66" s="16">
        <v>17</v>
      </c>
      <c r="T66" s="17">
        <f t="shared" si="10"/>
        <v>73</v>
      </c>
      <c r="W66" s="16">
        <v>7</v>
      </c>
      <c r="Z66" s="17">
        <f>SUM(U66:Y66)</f>
        <v>7</v>
      </c>
      <c r="AB66" s="16">
        <v>14</v>
      </c>
      <c r="AE66" s="16">
        <v>1</v>
      </c>
      <c r="AF66" s="17">
        <f t="shared" ref="AF66:AF97" si="12">SUM(AA66:AE66)</f>
        <v>15</v>
      </c>
      <c r="AL66" s="17">
        <f t="shared" si="11"/>
        <v>0</v>
      </c>
      <c r="AM66" s="14">
        <f t="shared" ref="AM66:AM97" si="13">SUM(C66:I66)+N66+T66+Z66+AF66+AL66</f>
        <v>2639</v>
      </c>
      <c r="AU66" s="16" t="s">
        <v>218</v>
      </c>
    </row>
    <row r="67" spans="1:48" x14ac:dyDescent="0.25">
      <c r="A67" s="8">
        <v>68313</v>
      </c>
      <c r="B67" s="8" t="s">
        <v>141</v>
      </c>
      <c r="E67" s="17">
        <v>9</v>
      </c>
      <c r="Q67" s="16">
        <v>18</v>
      </c>
      <c r="T67" s="17">
        <f t="shared" si="10"/>
        <v>18</v>
      </c>
      <c r="W67" s="16">
        <v>3</v>
      </c>
      <c r="Z67" s="17">
        <f>SUM(U67:Y67)</f>
        <v>3</v>
      </c>
      <c r="AF67" s="17">
        <f t="shared" si="12"/>
        <v>0</v>
      </c>
      <c r="AL67" s="17">
        <f t="shared" si="11"/>
        <v>0</v>
      </c>
      <c r="AM67" s="14">
        <f t="shared" si="13"/>
        <v>30</v>
      </c>
    </row>
    <row r="68" spans="1:48" x14ac:dyDescent="0.25">
      <c r="A68" s="8">
        <v>66214</v>
      </c>
      <c r="B68" s="8" t="s">
        <v>196</v>
      </c>
      <c r="AC68" s="16">
        <v>6</v>
      </c>
      <c r="AD68" s="16">
        <v>9</v>
      </c>
      <c r="AF68" s="17">
        <f t="shared" si="12"/>
        <v>15</v>
      </c>
      <c r="AI68" s="16">
        <v>1</v>
      </c>
      <c r="AL68" s="17">
        <f t="shared" si="11"/>
        <v>1</v>
      </c>
      <c r="AM68" s="14">
        <f t="shared" si="13"/>
        <v>16</v>
      </c>
    </row>
    <row r="69" spans="1:48" x14ac:dyDescent="0.25">
      <c r="A69" s="19">
        <v>77195</v>
      </c>
      <c r="B69" s="8" t="s">
        <v>131</v>
      </c>
      <c r="D69" s="17">
        <v>472</v>
      </c>
      <c r="L69" s="16">
        <v>97</v>
      </c>
      <c r="N69" s="17">
        <f>SUM(J69:M69)</f>
        <v>97</v>
      </c>
      <c r="P69" s="16">
        <v>3</v>
      </c>
      <c r="Q69" s="16">
        <v>128</v>
      </c>
      <c r="R69" s="16">
        <v>16</v>
      </c>
      <c r="T69" s="17">
        <f>SUM(O69:S69)</f>
        <v>147</v>
      </c>
      <c r="U69" s="16">
        <v>10</v>
      </c>
      <c r="V69" s="16">
        <v>13</v>
      </c>
      <c r="W69" s="16">
        <v>160</v>
      </c>
      <c r="X69" s="16">
        <v>15</v>
      </c>
      <c r="Z69" s="17">
        <f t="shared" ref="Z69:Z75" si="14">SUM(U69:Y69)</f>
        <v>198</v>
      </c>
      <c r="AA69" s="16">
        <v>12</v>
      </c>
      <c r="AB69" s="16">
        <v>10</v>
      </c>
      <c r="AC69" s="16">
        <v>135</v>
      </c>
      <c r="AD69" s="16">
        <v>38</v>
      </c>
      <c r="AF69" s="17">
        <f t="shared" si="12"/>
        <v>195</v>
      </c>
      <c r="AG69" s="16">
        <v>14</v>
      </c>
      <c r="AH69" s="16">
        <f>6+3</f>
        <v>9</v>
      </c>
      <c r="AI69" s="16">
        <v>122</v>
      </c>
      <c r="AJ69" s="16">
        <v>43</v>
      </c>
      <c r="AL69" s="17">
        <f t="shared" si="11"/>
        <v>188</v>
      </c>
      <c r="AM69" s="14">
        <f t="shared" si="13"/>
        <v>1297</v>
      </c>
    </row>
    <row r="70" spans="1:48" x14ac:dyDescent="0.25">
      <c r="A70" s="15">
        <v>66018</v>
      </c>
      <c r="B70" s="15" t="s">
        <v>9</v>
      </c>
      <c r="C70" s="17">
        <v>2233</v>
      </c>
      <c r="D70" s="17">
        <v>394</v>
      </c>
      <c r="F70" s="16">
        <v>14</v>
      </c>
      <c r="G70" s="16">
        <v>29</v>
      </c>
      <c r="H70" s="16">
        <f>7+8</f>
        <v>15</v>
      </c>
      <c r="J70" s="16">
        <v>1</v>
      </c>
      <c r="K70" s="16">
        <v>1</v>
      </c>
      <c r="L70" s="16">
        <v>62</v>
      </c>
      <c r="M70" s="16">
        <v>17</v>
      </c>
      <c r="N70" s="17">
        <f>SUM(J70:M70)</f>
        <v>81</v>
      </c>
      <c r="Q70" s="16">
        <v>57</v>
      </c>
      <c r="R70" s="16">
        <v>6</v>
      </c>
      <c r="S70" s="16">
        <v>33</v>
      </c>
      <c r="T70" s="17">
        <f>SUM(O70:S70)</f>
        <v>96</v>
      </c>
      <c r="W70" s="16">
        <v>35</v>
      </c>
      <c r="X70" s="16">
        <v>12</v>
      </c>
      <c r="Y70" s="16">
        <v>40</v>
      </c>
      <c r="Z70" s="17">
        <f t="shared" si="14"/>
        <v>87</v>
      </c>
      <c r="AC70" s="16">
        <v>40</v>
      </c>
      <c r="AD70" s="16">
        <v>18</v>
      </c>
      <c r="AE70" s="16">
        <v>26</v>
      </c>
      <c r="AF70" s="17">
        <f t="shared" si="12"/>
        <v>84</v>
      </c>
      <c r="AI70" s="16">
        <v>30</v>
      </c>
      <c r="AJ70" s="16">
        <v>19</v>
      </c>
      <c r="AK70" s="16">
        <v>24</v>
      </c>
      <c r="AL70" s="17">
        <f t="shared" si="11"/>
        <v>73</v>
      </c>
      <c r="AM70" s="14">
        <f t="shared" si="13"/>
        <v>3106</v>
      </c>
      <c r="AV70" s="16" t="s">
        <v>218</v>
      </c>
    </row>
    <row r="71" spans="1:48" x14ac:dyDescent="0.25">
      <c r="A71" s="19">
        <v>66107</v>
      </c>
      <c r="B71" s="8" t="s">
        <v>118</v>
      </c>
      <c r="D71" s="17">
        <v>472</v>
      </c>
      <c r="M71" s="16">
        <v>18</v>
      </c>
      <c r="N71" s="17">
        <f>SUM(J71:M71)</f>
        <v>18</v>
      </c>
      <c r="S71" s="16">
        <v>20</v>
      </c>
      <c r="T71" s="17">
        <f>SUM(O71:S71)</f>
        <v>20</v>
      </c>
      <c r="W71" s="16">
        <v>22</v>
      </c>
      <c r="Z71" s="17">
        <f t="shared" si="14"/>
        <v>22</v>
      </c>
      <c r="AE71" s="16">
        <v>20</v>
      </c>
      <c r="AF71" s="17">
        <f t="shared" si="12"/>
        <v>20</v>
      </c>
      <c r="AK71" s="16">
        <v>17</v>
      </c>
      <c r="AL71" s="17">
        <f t="shared" si="11"/>
        <v>17</v>
      </c>
      <c r="AM71" s="14">
        <f t="shared" si="13"/>
        <v>569</v>
      </c>
    </row>
    <row r="72" spans="1:48" x14ac:dyDescent="0.25">
      <c r="A72" s="8">
        <v>66197</v>
      </c>
      <c r="B72" s="8" t="s">
        <v>168</v>
      </c>
      <c r="W72" s="16">
        <v>12</v>
      </c>
      <c r="X72" s="16">
        <v>14</v>
      </c>
      <c r="Z72" s="17">
        <f t="shared" si="14"/>
        <v>26</v>
      </c>
      <c r="AC72" s="16">
        <v>47</v>
      </c>
      <c r="AD72" s="16">
        <v>32</v>
      </c>
      <c r="AF72" s="17">
        <f t="shared" si="12"/>
        <v>79</v>
      </c>
      <c r="AI72" s="16">
        <v>60</v>
      </c>
      <c r="AJ72" s="16">
        <v>31</v>
      </c>
      <c r="AL72" s="17">
        <f t="shared" si="11"/>
        <v>91</v>
      </c>
      <c r="AM72" s="14">
        <f t="shared" si="13"/>
        <v>196</v>
      </c>
    </row>
    <row r="73" spans="1:48" x14ac:dyDescent="0.25">
      <c r="A73" s="15">
        <v>66028</v>
      </c>
      <c r="B73" s="15" t="s">
        <v>15</v>
      </c>
      <c r="C73" s="17">
        <v>1516</v>
      </c>
      <c r="D73" s="17">
        <v>202</v>
      </c>
      <c r="F73" s="16">
        <v>27</v>
      </c>
      <c r="G73" s="16">
        <v>16</v>
      </c>
      <c r="H73" s="16">
        <f>6+3</f>
        <v>9</v>
      </c>
      <c r="I73" s="16">
        <v>2</v>
      </c>
      <c r="J73" s="16">
        <v>1</v>
      </c>
      <c r="K73" s="16">
        <v>6</v>
      </c>
      <c r="L73" s="16">
        <v>9</v>
      </c>
      <c r="M73" s="16">
        <v>2</v>
      </c>
      <c r="N73" s="17">
        <f>SUM(J73:M73)</f>
        <v>18</v>
      </c>
      <c r="O73" s="16">
        <v>3</v>
      </c>
      <c r="P73" s="16">
        <v>12</v>
      </c>
      <c r="Q73" s="16">
        <v>23</v>
      </c>
      <c r="R73" s="16">
        <v>5</v>
      </c>
      <c r="T73" s="17">
        <f>SUM(O73:S73)</f>
        <v>43</v>
      </c>
      <c r="U73" s="16">
        <v>2</v>
      </c>
      <c r="V73" s="16">
        <v>5</v>
      </c>
      <c r="W73" s="16">
        <v>12</v>
      </c>
      <c r="X73" s="16">
        <v>6</v>
      </c>
      <c r="Y73" s="16">
        <v>1</v>
      </c>
      <c r="Z73" s="17">
        <f t="shared" si="14"/>
        <v>26</v>
      </c>
      <c r="AC73" s="16">
        <v>1</v>
      </c>
      <c r="AD73" s="16">
        <v>3</v>
      </c>
      <c r="AF73" s="17">
        <f t="shared" si="12"/>
        <v>4</v>
      </c>
      <c r="AG73" s="16">
        <v>6</v>
      </c>
      <c r="AH73" s="16">
        <f>6</f>
        <v>6</v>
      </c>
      <c r="AI73" s="16">
        <v>5</v>
      </c>
      <c r="AL73" s="17">
        <f t="shared" si="11"/>
        <v>17</v>
      </c>
      <c r="AM73" s="14">
        <f t="shared" si="13"/>
        <v>1880</v>
      </c>
    </row>
    <row r="74" spans="1:48" x14ac:dyDescent="0.25">
      <c r="A74" s="15">
        <v>66143</v>
      </c>
      <c r="B74" s="15" t="s">
        <v>56</v>
      </c>
      <c r="D74" s="17">
        <f>207+42</f>
        <v>249</v>
      </c>
      <c r="G74" s="16">
        <v>5</v>
      </c>
      <c r="L74" s="16">
        <v>64</v>
      </c>
      <c r="N74" s="17">
        <f>SUM(J74:M74)</f>
        <v>64</v>
      </c>
      <c r="Q74" s="16">
        <v>53</v>
      </c>
      <c r="R74" s="16">
        <v>15</v>
      </c>
      <c r="T74" s="17">
        <f>SUM(O74:S74)</f>
        <v>68</v>
      </c>
      <c r="W74" s="16">
        <v>79</v>
      </c>
      <c r="X74" s="16">
        <v>26</v>
      </c>
      <c r="Z74" s="17">
        <f t="shared" si="14"/>
        <v>105</v>
      </c>
      <c r="AC74" s="16">
        <v>70</v>
      </c>
      <c r="AD74" s="16">
        <v>19</v>
      </c>
      <c r="AF74" s="17">
        <f t="shared" si="12"/>
        <v>89</v>
      </c>
      <c r="AI74" s="16">
        <v>45</v>
      </c>
      <c r="AJ74" s="16">
        <v>44</v>
      </c>
      <c r="AL74" s="17">
        <f t="shared" si="11"/>
        <v>89</v>
      </c>
      <c r="AM74" s="14">
        <f t="shared" si="13"/>
        <v>669</v>
      </c>
    </row>
    <row r="75" spans="1:48" x14ac:dyDescent="0.25">
      <c r="A75" s="8">
        <v>66183</v>
      </c>
      <c r="B75" s="8" t="s">
        <v>142</v>
      </c>
      <c r="E75" s="17">
        <v>0</v>
      </c>
      <c r="Q75" s="16">
        <v>49</v>
      </c>
      <c r="R75" s="16">
        <v>1</v>
      </c>
      <c r="T75" s="17">
        <f>SUM(O75:S75)</f>
        <v>50</v>
      </c>
      <c r="W75" s="16">
        <f>83-27</f>
        <v>56</v>
      </c>
      <c r="X75" s="16">
        <v>27</v>
      </c>
      <c r="Z75" s="17">
        <f t="shared" si="14"/>
        <v>83</v>
      </c>
      <c r="AC75" s="16">
        <v>1</v>
      </c>
      <c r="AD75" s="16">
        <v>2</v>
      </c>
      <c r="AF75" s="17">
        <f t="shared" si="12"/>
        <v>3</v>
      </c>
      <c r="AI75" s="16">
        <v>20</v>
      </c>
      <c r="AJ75" s="16">
        <v>8</v>
      </c>
      <c r="AK75" s="16">
        <v>8</v>
      </c>
      <c r="AL75" s="17">
        <f t="shared" si="11"/>
        <v>36</v>
      </c>
      <c r="AM75" s="14">
        <f t="shared" si="13"/>
        <v>172</v>
      </c>
    </row>
    <row r="76" spans="1:48" x14ac:dyDescent="0.25">
      <c r="A76" s="8">
        <v>66223</v>
      </c>
      <c r="B76" s="8" t="s">
        <v>197</v>
      </c>
      <c r="AC76" s="16">
        <v>27</v>
      </c>
      <c r="AD76" s="16">
        <v>7</v>
      </c>
      <c r="AF76" s="17">
        <f t="shared" si="12"/>
        <v>34</v>
      </c>
      <c r="AI76" s="16">
        <v>22</v>
      </c>
      <c r="AJ76" s="16">
        <v>25</v>
      </c>
      <c r="AL76" s="17">
        <f t="shared" si="11"/>
        <v>47</v>
      </c>
      <c r="AM76" s="14">
        <f t="shared" si="13"/>
        <v>81</v>
      </c>
    </row>
    <row r="77" spans="1:48" x14ac:dyDescent="0.25">
      <c r="A77" s="8">
        <v>66162</v>
      </c>
      <c r="B77" s="8" t="s">
        <v>98</v>
      </c>
      <c r="D77" s="17">
        <v>8</v>
      </c>
      <c r="L77" s="16">
        <v>25</v>
      </c>
      <c r="N77" s="17">
        <f t="shared" ref="N77:N82" si="15">SUM(J77:M77)</f>
        <v>25</v>
      </c>
      <c r="Q77" s="16">
        <v>53</v>
      </c>
      <c r="R77" s="16">
        <v>8</v>
      </c>
      <c r="T77" s="17">
        <f t="shared" ref="T77:T82" si="16">SUM(O77:S77)</f>
        <v>61</v>
      </c>
      <c r="W77" s="16">
        <v>59</v>
      </c>
      <c r="X77" s="16">
        <v>10</v>
      </c>
      <c r="Z77" s="17">
        <f t="shared" ref="Z77:Z82" si="17">SUM(U77:Y77)</f>
        <v>69</v>
      </c>
      <c r="AC77" s="16">
        <v>49</v>
      </c>
      <c r="AD77" s="16">
        <v>13</v>
      </c>
      <c r="AF77" s="17">
        <f t="shared" si="12"/>
        <v>62</v>
      </c>
      <c r="AI77" s="16">
        <v>50</v>
      </c>
      <c r="AJ77" s="16">
        <v>14</v>
      </c>
      <c r="AL77" s="17">
        <f t="shared" si="11"/>
        <v>64</v>
      </c>
      <c r="AM77" s="14">
        <f t="shared" si="13"/>
        <v>289</v>
      </c>
    </row>
    <row r="78" spans="1:48" x14ac:dyDescent="0.25">
      <c r="A78" s="15">
        <v>66148</v>
      </c>
      <c r="B78" s="15" t="s">
        <v>72</v>
      </c>
      <c r="D78" s="17">
        <v>149</v>
      </c>
      <c r="L78" s="16">
        <v>44</v>
      </c>
      <c r="N78" s="17">
        <f t="shared" si="15"/>
        <v>44</v>
      </c>
      <c r="Q78" s="16">
        <v>35</v>
      </c>
      <c r="R78" s="16">
        <v>12</v>
      </c>
      <c r="T78" s="17">
        <f t="shared" si="16"/>
        <v>47</v>
      </c>
      <c r="W78" s="16">
        <v>41</v>
      </c>
      <c r="X78" s="16">
        <v>17</v>
      </c>
      <c r="Z78" s="17">
        <f t="shared" si="17"/>
        <v>58</v>
      </c>
      <c r="AC78" s="16">
        <v>43</v>
      </c>
      <c r="AD78" s="16">
        <v>14</v>
      </c>
      <c r="AF78" s="17">
        <f t="shared" si="12"/>
        <v>57</v>
      </c>
      <c r="AI78" s="16">
        <v>38</v>
      </c>
      <c r="AJ78" s="16">
        <v>17</v>
      </c>
      <c r="AL78" s="17">
        <f t="shared" si="11"/>
        <v>55</v>
      </c>
      <c r="AM78" s="14">
        <f t="shared" si="13"/>
        <v>410</v>
      </c>
    </row>
    <row r="79" spans="1:48" x14ac:dyDescent="0.25">
      <c r="A79" s="15">
        <v>66019</v>
      </c>
      <c r="B79" s="15" t="s">
        <v>10</v>
      </c>
      <c r="C79" s="17">
        <v>1003</v>
      </c>
      <c r="D79" s="17">
        <v>213</v>
      </c>
      <c r="F79" s="16">
        <v>8</v>
      </c>
      <c r="G79" s="16">
        <v>17</v>
      </c>
      <c r="H79" s="16">
        <f>2+5+5</f>
        <v>12</v>
      </c>
      <c r="I79" s="16">
        <v>10</v>
      </c>
      <c r="J79" s="16">
        <v>1</v>
      </c>
      <c r="K79" s="16">
        <v>4</v>
      </c>
      <c r="L79" s="16">
        <v>62</v>
      </c>
      <c r="M79" s="16">
        <v>15</v>
      </c>
      <c r="N79" s="17">
        <f t="shared" si="15"/>
        <v>82</v>
      </c>
      <c r="O79" s="16">
        <v>3</v>
      </c>
      <c r="P79" s="16">
        <v>6</v>
      </c>
      <c r="Q79" s="16">
        <v>85</v>
      </c>
      <c r="R79" s="16">
        <v>23</v>
      </c>
      <c r="S79" s="16">
        <v>14</v>
      </c>
      <c r="T79" s="17">
        <f t="shared" si="16"/>
        <v>131</v>
      </c>
      <c r="U79" s="16">
        <v>1</v>
      </c>
      <c r="W79" s="16">
        <v>71</v>
      </c>
      <c r="X79" s="16">
        <v>24</v>
      </c>
      <c r="Y79" s="16">
        <v>18</v>
      </c>
      <c r="Z79" s="17">
        <f t="shared" si="17"/>
        <v>114</v>
      </c>
      <c r="AB79" s="16">
        <v>6</v>
      </c>
      <c r="AC79" s="16">
        <v>59</v>
      </c>
      <c r="AD79" s="16">
        <v>2</v>
      </c>
      <c r="AE79" s="16">
        <v>17</v>
      </c>
      <c r="AF79" s="17">
        <f t="shared" si="12"/>
        <v>84</v>
      </c>
      <c r="AG79" s="16">
        <v>7</v>
      </c>
      <c r="AH79" s="16">
        <f>1+3</f>
        <v>4</v>
      </c>
      <c r="AI79" s="16">
        <v>65</v>
      </c>
      <c r="AJ79" s="16">
        <v>16</v>
      </c>
      <c r="AK79" s="16">
        <v>13</v>
      </c>
      <c r="AL79" s="17">
        <f t="shared" si="11"/>
        <v>105</v>
      </c>
      <c r="AM79" s="14">
        <f t="shared" si="13"/>
        <v>1779</v>
      </c>
    </row>
    <row r="80" spans="1:48" x14ac:dyDescent="0.25">
      <c r="A80" s="15">
        <v>66085</v>
      </c>
      <c r="B80" s="15" t="s">
        <v>39</v>
      </c>
      <c r="C80" s="17">
        <v>480</v>
      </c>
      <c r="D80" s="17">
        <v>87</v>
      </c>
      <c r="G80" s="16">
        <v>2</v>
      </c>
      <c r="L80" s="16">
        <v>12</v>
      </c>
      <c r="N80" s="17">
        <f t="shared" si="15"/>
        <v>12</v>
      </c>
      <c r="Q80" s="16">
        <v>44</v>
      </c>
      <c r="R80" s="16">
        <v>8</v>
      </c>
      <c r="S80" s="16">
        <v>9</v>
      </c>
      <c r="T80" s="17">
        <f t="shared" si="16"/>
        <v>61</v>
      </c>
      <c r="U80" s="16">
        <v>2</v>
      </c>
      <c r="W80" s="16">
        <v>6</v>
      </c>
      <c r="Y80" s="16">
        <v>12</v>
      </c>
      <c r="Z80" s="17">
        <f t="shared" si="17"/>
        <v>20</v>
      </c>
      <c r="AC80" s="16">
        <v>3</v>
      </c>
      <c r="AE80" s="16">
        <v>4</v>
      </c>
      <c r="AF80" s="17">
        <f t="shared" si="12"/>
        <v>7</v>
      </c>
      <c r="AL80" s="17">
        <f t="shared" si="11"/>
        <v>0</v>
      </c>
      <c r="AM80" s="14">
        <f t="shared" si="13"/>
        <v>669</v>
      </c>
    </row>
    <row r="81" spans="1:51" x14ac:dyDescent="0.25">
      <c r="A81" s="15">
        <v>66115</v>
      </c>
      <c r="B81" s="15" t="s">
        <v>47</v>
      </c>
      <c r="C81" s="17">
        <v>490</v>
      </c>
      <c r="D81" s="17">
        <v>236</v>
      </c>
      <c r="F81" s="16">
        <v>10</v>
      </c>
      <c r="K81" s="16">
        <v>1</v>
      </c>
      <c r="L81" s="16">
        <v>74</v>
      </c>
      <c r="N81" s="17">
        <f t="shared" si="15"/>
        <v>75</v>
      </c>
      <c r="Q81" s="16">
        <v>62</v>
      </c>
      <c r="R81" s="16">
        <v>34</v>
      </c>
      <c r="T81" s="17">
        <f t="shared" si="16"/>
        <v>96</v>
      </c>
      <c r="W81" s="16">
        <v>64</v>
      </c>
      <c r="X81" s="16">
        <v>22</v>
      </c>
      <c r="Z81" s="17">
        <f t="shared" si="17"/>
        <v>86</v>
      </c>
      <c r="AA81" s="16">
        <v>2</v>
      </c>
      <c r="AC81" s="16">
        <v>52</v>
      </c>
      <c r="AD81" s="16">
        <v>51</v>
      </c>
      <c r="AF81" s="17">
        <f t="shared" si="12"/>
        <v>105</v>
      </c>
      <c r="AI81" s="16">
        <v>22</v>
      </c>
      <c r="AJ81" s="16">
        <v>30</v>
      </c>
      <c r="AL81" s="17">
        <f t="shared" si="11"/>
        <v>52</v>
      </c>
      <c r="AM81" s="14">
        <f t="shared" si="13"/>
        <v>1150</v>
      </c>
    </row>
    <row r="82" spans="1:51" x14ac:dyDescent="0.25">
      <c r="A82" s="15">
        <v>66129</v>
      </c>
      <c r="B82" s="15" t="s">
        <v>52</v>
      </c>
      <c r="C82" s="17">
        <v>177</v>
      </c>
      <c r="D82" s="17">
        <v>134</v>
      </c>
      <c r="L82" s="16">
        <v>27</v>
      </c>
      <c r="N82" s="17">
        <f t="shared" si="15"/>
        <v>27</v>
      </c>
      <c r="P82" s="16">
        <v>5</v>
      </c>
      <c r="Q82" s="16">
        <v>30</v>
      </c>
      <c r="R82" s="16">
        <v>4</v>
      </c>
      <c r="T82" s="17">
        <f t="shared" si="16"/>
        <v>39</v>
      </c>
      <c r="U82" s="16">
        <v>5</v>
      </c>
      <c r="V82" s="16">
        <v>7</v>
      </c>
      <c r="W82" s="16">
        <v>2</v>
      </c>
      <c r="Z82" s="17">
        <f t="shared" si="17"/>
        <v>14</v>
      </c>
      <c r="AA82" s="16">
        <v>10</v>
      </c>
      <c r="AB82" s="16">
        <v>7</v>
      </c>
      <c r="AC82" s="16">
        <v>4</v>
      </c>
      <c r="AF82" s="17">
        <f t="shared" si="12"/>
        <v>21</v>
      </c>
      <c r="AG82" s="16">
        <v>7</v>
      </c>
      <c r="AH82" s="16">
        <f>5</f>
        <v>5</v>
      </c>
      <c r="AI82" s="16">
        <v>5</v>
      </c>
      <c r="AL82" s="17">
        <f t="shared" si="11"/>
        <v>17</v>
      </c>
      <c r="AM82" s="14">
        <f t="shared" si="13"/>
        <v>429</v>
      </c>
    </row>
    <row r="83" spans="1:51" x14ac:dyDescent="0.25">
      <c r="A83" s="15">
        <v>66224</v>
      </c>
      <c r="B83" s="15" t="s">
        <v>198</v>
      </c>
      <c r="AC83" s="16">
        <v>15</v>
      </c>
      <c r="AF83" s="17">
        <f t="shared" si="12"/>
        <v>15</v>
      </c>
      <c r="AI83" s="16">
        <v>32</v>
      </c>
      <c r="AJ83" s="16">
        <v>3</v>
      </c>
      <c r="AL83" s="17">
        <f t="shared" si="11"/>
        <v>35</v>
      </c>
      <c r="AM83" s="14">
        <f t="shared" si="13"/>
        <v>50</v>
      </c>
    </row>
    <row r="84" spans="1:51" x14ac:dyDescent="0.25">
      <c r="A84" s="8">
        <v>66175</v>
      </c>
      <c r="B84" s="8" t="s">
        <v>119</v>
      </c>
      <c r="C84" s="17">
        <v>0</v>
      </c>
      <c r="D84" s="17">
        <v>0</v>
      </c>
      <c r="L84" s="16">
        <v>22</v>
      </c>
      <c r="N84" s="17">
        <f>SUM(J84:M84)</f>
        <v>22</v>
      </c>
      <c r="Q84" s="16">
        <v>33</v>
      </c>
      <c r="R84" s="16">
        <v>7</v>
      </c>
      <c r="T84" s="17">
        <f>SUM(O84:S84)</f>
        <v>40</v>
      </c>
      <c r="W84" s="16">
        <v>33</v>
      </c>
      <c r="Z84" s="17">
        <f>SUM(U84:Y84)</f>
        <v>33</v>
      </c>
      <c r="AC84" s="16">
        <v>28</v>
      </c>
      <c r="AF84" s="17">
        <f t="shared" si="12"/>
        <v>28</v>
      </c>
      <c r="AI84" s="16">
        <v>56</v>
      </c>
      <c r="AL84" s="17">
        <f t="shared" si="11"/>
        <v>56</v>
      </c>
      <c r="AM84" s="14">
        <f t="shared" si="13"/>
        <v>179</v>
      </c>
    </row>
    <row r="85" spans="1:51" x14ac:dyDescent="0.25">
      <c r="A85" s="15">
        <v>66074</v>
      </c>
      <c r="B85" s="15" t="s">
        <v>34</v>
      </c>
      <c r="C85" s="17">
        <v>845</v>
      </c>
      <c r="D85" s="17">
        <v>344</v>
      </c>
      <c r="F85" s="16">
        <v>8</v>
      </c>
      <c r="G85" s="16">
        <v>4</v>
      </c>
      <c r="J85" s="16">
        <v>1</v>
      </c>
      <c r="L85" s="16">
        <v>75</v>
      </c>
      <c r="N85" s="17">
        <f>SUM(J85:M85)</f>
        <v>76</v>
      </c>
      <c r="Q85" s="16">
        <v>72</v>
      </c>
      <c r="R85" s="16">
        <v>10</v>
      </c>
      <c r="S85" s="16">
        <v>3</v>
      </c>
      <c r="T85" s="17">
        <f>SUM(O85:S85)</f>
        <v>85</v>
      </c>
      <c r="W85" s="16">
        <v>74</v>
      </c>
      <c r="X85" s="16">
        <v>25</v>
      </c>
      <c r="Y85" s="16">
        <v>13</v>
      </c>
      <c r="Z85" s="17">
        <f>SUM(U85:Y85)</f>
        <v>112</v>
      </c>
      <c r="AC85" s="16">
        <v>53</v>
      </c>
      <c r="AD85" s="16">
        <v>6</v>
      </c>
      <c r="AE85" s="16">
        <v>11</v>
      </c>
      <c r="AF85" s="17">
        <f t="shared" si="12"/>
        <v>70</v>
      </c>
      <c r="AI85" s="16">
        <v>55</v>
      </c>
      <c r="AJ85" s="16">
        <v>24</v>
      </c>
      <c r="AK85" s="16">
        <v>5</v>
      </c>
      <c r="AL85" s="17">
        <f t="shared" si="11"/>
        <v>84</v>
      </c>
      <c r="AM85" s="14">
        <f t="shared" si="13"/>
        <v>1628</v>
      </c>
    </row>
    <row r="86" spans="1:51" x14ac:dyDescent="0.25">
      <c r="A86" s="15">
        <v>66031</v>
      </c>
      <c r="B86" s="15" t="s">
        <v>16</v>
      </c>
      <c r="C86" s="17">
        <v>1250</v>
      </c>
      <c r="D86" s="17">
        <v>135</v>
      </c>
      <c r="H86" s="16">
        <v>2</v>
      </c>
      <c r="L86" s="16">
        <v>55</v>
      </c>
      <c r="N86" s="17">
        <f>SUM(J86:M86)</f>
        <v>55</v>
      </c>
      <c r="Q86" s="16">
        <v>62</v>
      </c>
      <c r="R86" s="16">
        <v>1</v>
      </c>
      <c r="T86" s="17">
        <f>SUM(O86:S86)</f>
        <v>63</v>
      </c>
      <c r="W86" s="16">
        <v>75</v>
      </c>
      <c r="Y86" s="16">
        <v>2</v>
      </c>
      <c r="Z86" s="17">
        <f>SUM(U86:Y86)</f>
        <v>77</v>
      </c>
      <c r="AC86" s="16">
        <v>59</v>
      </c>
      <c r="AF86" s="17">
        <f t="shared" si="12"/>
        <v>59</v>
      </c>
      <c r="AI86" s="16">
        <v>88</v>
      </c>
      <c r="AJ86" s="16">
        <v>11</v>
      </c>
      <c r="AL86" s="17">
        <f t="shared" si="11"/>
        <v>99</v>
      </c>
      <c r="AM86" s="14">
        <f t="shared" si="13"/>
        <v>1740</v>
      </c>
    </row>
    <row r="87" spans="1:51" x14ac:dyDescent="0.25">
      <c r="A87" s="15">
        <v>66139</v>
      </c>
      <c r="B87" s="15" t="s">
        <v>54</v>
      </c>
      <c r="C87" s="17">
        <v>30</v>
      </c>
      <c r="D87" s="17">
        <v>318</v>
      </c>
      <c r="G87" s="16">
        <v>11</v>
      </c>
      <c r="H87" s="16">
        <f>3+5</f>
        <v>8</v>
      </c>
      <c r="I87" s="16">
        <v>4</v>
      </c>
      <c r="J87" s="16">
        <v>6</v>
      </c>
      <c r="K87" s="16">
        <v>8</v>
      </c>
      <c r="L87" s="16">
        <v>54</v>
      </c>
      <c r="N87" s="17">
        <f>SUM(J87:M87)</f>
        <v>68</v>
      </c>
      <c r="O87" s="16">
        <v>9</v>
      </c>
      <c r="P87" s="16">
        <v>9</v>
      </c>
      <c r="Q87" s="16">
        <v>80</v>
      </c>
      <c r="R87" s="16">
        <v>36</v>
      </c>
      <c r="T87" s="17">
        <f>SUM(O87:S87)</f>
        <v>134</v>
      </c>
      <c r="U87" s="16">
        <v>9</v>
      </c>
      <c r="V87" s="16">
        <v>11</v>
      </c>
      <c r="W87" s="16">
        <v>106</v>
      </c>
      <c r="X87" s="16">
        <v>50</v>
      </c>
      <c r="Z87" s="17">
        <f>SUM(U87:Y87)</f>
        <v>176</v>
      </c>
      <c r="AA87" s="16">
        <v>11</v>
      </c>
      <c r="AB87" s="16">
        <v>7</v>
      </c>
      <c r="AC87" s="16">
        <v>105</v>
      </c>
      <c r="AD87" s="16">
        <v>58</v>
      </c>
      <c r="AF87" s="17">
        <f t="shared" si="12"/>
        <v>181</v>
      </c>
      <c r="AG87" s="16">
        <v>9</v>
      </c>
      <c r="AH87" s="16">
        <f>10</f>
        <v>10</v>
      </c>
      <c r="AI87" s="16">
        <v>102</v>
      </c>
      <c r="AJ87" s="16">
        <v>84</v>
      </c>
      <c r="AL87" s="17">
        <f t="shared" si="11"/>
        <v>205</v>
      </c>
      <c r="AM87" s="14">
        <f t="shared" si="13"/>
        <v>1135</v>
      </c>
    </row>
    <row r="88" spans="1:51" x14ac:dyDescent="0.25">
      <c r="A88" s="15">
        <v>79078</v>
      </c>
      <c r="B88" s="15" t="s">
        <v>68</v>
      </c>
      <c r="C88" s="17">
        <v>671</v>
      </c>
      <c r="D88" s="17">
        <v>389</v>
      </c>
      <c r="F88" s="16">
        <v>3</v>
      </c>
      <c r="G88" s="16">
        <v>17</v>
      </c>
      <c r="H88" s="16">
        <f>6+11</f>
        <v>17</v>
      </c>
      <c r="I88" s="16">
        <v>6</v>
      </c>
      <c r="J88" s="16">
        <v>12</v>
      </c>
      <c r="K88" s="16">
        <v>5</v>
      </c>
      <c r="L88" s="16">
        <v>87</v>
      </c>
      <c r="N88" s="17">
        <f>SUM(J88:M88)</f>
        <v>104</v>
      </c>
      <c r="O88" s="16">
        <v>4</v>
      </c>
      <c r="P88" s="16">
        <v>5</v>
      </c>
      <c r="Q88" s="16">
        <v>89</v>
      </c>
      <c r="R88" s="16">
        <v>12</v>
      </c>
      <c r="S88" s="16">
        <v>12</v>
      </c>
      <c r="T88" s="17">
        <f>SUM(O88:S88)</f>
        <v>122</v>
      </c>
      <c r="U88" s="16">
        <v>8</v>
      </c>
      <c r="V88" s="16">
        <v>8</v>
      </c>
      <c r="W88" s="16">
        <v>87</v>
      </c>
      <c r="X88" s="16">
        <v>20</v>
      </c>
      <c r="Y88" s="16">
        <v>26</v>
      </c>
      <c r="Z88" s="17">
        <f>SUM(U88:Y88)</f>
        <v>149</v>
      </c>
      <c r="AA88" s="16">
        <v>10</v>
      </c>
      <c r="AB88" s="16">
        <v>9</v>
      </c>
      <c r="AC88" s="16">
        <v>94</v>
      </c>
      <c r="AD88" s="16">
        <v>15</v>
      </c>
      <c r="AE88" s="16">
        <v>12</v>
      </c>
      <c r="AF88" s="17">
        <f t="shared" si="12"/>
        <v>140</v>
      </c>
      <c r="AG88" s="16">
        <v>6</v>
      </c>
      <c r="AH88" s="16">
        <f>3+4</f>
        <v>7</v>
      </c>
      <c r="AI88" s="16">
        <v>80</v>
      </c>
      <c r="AJ88" s="16">
        <v>9</v>
      </c>
      <c r="AK88" s="16">
        <v>11</v>
      </c>
      <c r="AL88" s="17">
        <f t="shared" si="11"/>
        <v>113</v>
      </c>
      <c r="AM88" s="14">
        <f t="shared" si="13"/>
        <v>1731</v>
      </c>
    </row>
    <row r="89" spans="1:51" x14ac:dyDescent="0.25">
      <c r="A89" s="15">
        <v>66210</v>
      </c>
      <c r="B89" s="15" t="s">
        <v>199</v>
      </c>
      <c r="AC89" s="16">
        <v>19</v>
      </c>
      <c r="AD89" s="16">
        <v>13</v>
      </c>
      <c r="AF89" s="17">
        <f t="shared" si="12"/>
        <v>32</v>
      </c>
      <c r="AI89" s="16">
        <v>19</v>
      </c>
      <c r="AJ89" s="16">
        <v>13</v>
      </c>
      <c r="AL89" s="17">
        <f t="shared" si="11"/>
        <v>32</v>
      </c>
      <c r="AM89" s="14">
        <f t="shared" si="13"/>
        <v>64</v>
      </c>
    </row>
    <row r="90" spans="1:51" x14ac:dyDescent="0.25">
      <c r="A90" s="8">
        <v>66194</v>
      </c>
      <c r="B90" s="8" t="s">
        <v>172</v>
      </c>
      <c r="W90" s="16">
        <v>13</v>
      </c>
      <c r="X90" s="16">
        <v>19</v>
      </c>
      <c r="Z90" s="17">
        <f>SUM(U90:Y90)</f>
        <v>32</v>
      </c>
      <c r="AA90" s="16">
        <v>9</v>
      </c>
      <c r="AC90" s="16">
        <v>1</v>
      </c>
      <c r="AD90" s="16">
        <v>34</v>
      </c>
      <c r="AF90" s="17">
        <f t="shared" si="12"/>
        <v>44</v>
      </c>
      <c r="AI90" s="16">
        <v>3</v>
      </c>
      <c r="AJ90" s="16">
        <v>19</v>
      </c>
      <c r="AL90" s="17">
        <f t="shared" si="11"/>
        <v>22</v>
      </c>
      <c r="AM90" s="14">
        <f t="shared" si="13"/>
        <v>98</v>
      </c>
    </row>
    <row r="91" spans="1:51" x14ac:dyDescent="0.25">
      <c r="A91" s="8">
        <v>66234</v>
      </c>
      <c r="B91" s="8" t="s">
        <v>200</v>
      </c>
      <c r="AC91" s="16">
        <v>0</v>
      </c>
      <c r="AF91" s="17">
        <f t="shared" si="12"/>
        <v>0</v>
      </c>
      <c r="AI91" s="16">
        <v>54</v>
      </c>
      <c r="AJ91" s="16">
        <v>23</v>
      </c>
      <c r="AL91" s="17">
        <f t="shared" si="11"/>
        <v>77</v>
      </c>
      <c r="AM91" s="14">
        <f t="shared" si="13"/>
        <v>77</v>
      </c>
      <c r="AY91" s="15" t="s">
        <v>218</v>
      </c>
    </row>
    <row r="92" spans="1:51" x14ac:dyDescent="0.25">
      <c r="A92" s="8">
        <v>66213</v>
      </c>
      <c r="B92" s="8" t="s">
        <v>201</v>
      </c>
      <c r="AC92" s="16">
        <v>1</v>
      </c>
      <c r="AD92" s="16">
        <v>8</v>
      </c>
      <c r="AF92" s="17">
        <f t="shared" si="12"/>
        <v>9</v>
      </c>
      <c r="AI92" s="16">
        <v>4</v>
      </c>
      <c r="AL92" s="17">
        <f t="shared" si="11"/>
        <v>4</v>
      </c>
      <c r="AM92" s="14">
        <f t="shared" si="13"/>
        <v>13</v>
      </c>
    </row>
    <row r="93" spans="1:51" x14ac:dyDescent="0.25">
      <c r="A93" s="8">
        <v>66176</v>
      </c>
      <c r="B93" s="8" t="s">
        <v>120</v>
      </c>
      <c r="C93" s="17">
        <v>0</v>
      </c>
      <c r="D93" s="17">
        <v>0</v>
      </c>
      <c r="Q93" s="16">
        <v>14</v>
      </c>
      <c r="R93" s="16">
        <v>10</v>
      </c>
      <c r="T93" s="17">
        <f>SUM(O93:S93)</f>
        <v>24</v>
      </c>
      <c r="W93" s="16">
        <v>18</v>
      </c>
      <c r="Z93" s="17">
        <f>SUM(U93:Y93)</f>
        <v>18</v>
      </c>
      <c r="AC93" s="16">
        <v>19</v>
      </c>
      <c r="AF93" s="17">
        <f t="shared" si="12"/>
        <v>19</v>
      </c>
      <c r="AI93" s="16">
        <v>18</v>
      </c>
      <c r="AL93" s="17">
        <f t="shared" si="11"/>
        <v>18</v>
      </c>
      <c r="AM93" s="14">
        <f t="shared" si="13"/>
        <v>79</v>
      </c>
    </row>
    <row r="94" spans="1:51" x14ac:dyDescent="0.25">
      <c r="A94" s="8">
        <v>66169</v>
      </c>
      <c r="B94" s="8" t="s">
        <v>121</v>
      </c>
      <c r="D94" s="17">
        <v>0</v>
      </c>
      <c r="L94" s="16">
        <v>3</v>
      </c>
      <c r="N94" s="17">
        <f>SUM(J94:M94)</f>
        <v>3</v>
      </c>
      <c r="Q94" s="16">
        <v>4</v>
      </c>
      <c r="R94" s="16">
        <v>14</v>
      </c>
      <c r="T94" s="17">
        <f>SUM(O94:S94)</f>
        <v>18</v>
      </c>
      <c r="W94" s="16">
        <v>23</v>
      </c>
      <c r="X94" s="16">
        <v>6</v>
      </c>
      <c r="Z94" s="17">
        <f>SUM(U94:Y94)</f>
        <v>29</v>
      </c>
      <c r="AC94" s="16">
        <v>23</v>
      </c>
      <c r="AD94" s="16">
        <v>1</v>
      </c>
      <c r="AF94" s="17">
        <f t="shared" si="12"/>
        <v>24</v>
      </c>
      <c r="AI94" s="16">
        <v>20</v>
      </c>
      <c r="AJ94" s="16">
        <v>2</v>
      </c>
      <c r="AL94" s="17">
        <f t="shared" ref="AL94:AL125" si="18">SUM(AG94:AK94)</f>
        <v>22</v>
      </c>
      <c r="AM94" s="14">
        <f t="shared" si="13"/>
        <v>96</v>
      </c>
    </row>
    <row r="95" spans="1:51" x14ac:dyDescent="0.25">
      <c r="A95" s="8">
        <v>66198</v>
      </c>
      <c r="B95" s="8" t="s">
        <v>173</v>
      </c>
      <c r="W95" s="16">
        <v>30</v>
      </c>
      <c r="X95" s="16">
        <v>13</v>
      </c>
      <c r="Z95" s="17">
        <f>SUM(U95:Y95)</f>
        <v>43</v>
      </c>
      <c r="AA95" s="16">
        <v>5</v>
      </c>
      <c r="AB95" s="16">
        <v>7</v>
      </c>
      <c r="AC95" s="16">
        <v>64</v>
      </c>
      <c r="AD95" s="16">
        <v>12</v>
      </c>
      <c r="AF95" s="17">
        <f t="shared" si="12"/>
        <v>88</v>
      </c>
      <c r="AG95" s="16">
        <v>1</v>
      </c>
      <c r="AI95" s="16">
        <v>61</v>
      </c>
      <c r="AJ95" s="16">
        <v>11</v>
      </c>
      <c r="AL95" s="17">
        <f t="shared" si="18"/>
        <v>73</v>
      </c>
      <c r="AM95" s="14">
        <f t="shared" si="13"/>
        <v>204</v>
      </c>
    </row>
    <row r="96" spans="1:51" x14ac:dyDescent="0.25">
      <c r="A96" s="15">
        <v>66195</v>
      </c>
      <c r="B96" s="15" t="s">
        <v>182</v>
      </c>
      <c r="U96" s="16">
        <v>1</v>
      </c>
      <c r="W96" s="16">
        <v>1</v>
      </c>
      <c r="Z96" s="17">
        <f>SUM(U96:Y96)</f>
        <v>2</v>
      </c>
      <c r="AF96" s="17">
        <f t="shared" si="12"/>
        <v>0</v>
      </c>
      <c r="AL96" s="17">
        <f t="shared" si="18"/>
        <v>0</v>
      </c>
      <c r="AM96" s="14">
        <f t="shared" si="13"/>
        <v>2</v>
      </c>
    </row>
    <row r="97" spans="1:39" ht="25.5" x14ac:dyDescent="0.25">
      <c r="A97" s="8">
        <v>66184</v>
      </c>
      <c r="B97" s="8" t="s">
        <v>143</v>
      </c>
      <c r="E97" s="17">
        <v>0</v>
      </c>
      <c r="Q97" s="16">
        <v>12</v>
      </c>
      <c r="R97" s="16">
        <v>8</v>
      </c>
      <c r="T97" s="17">
        <f>SUM(O97:S97)</f>
        <v>20</v>
      </c>
      <c r="W97" s="16">
        <v>35</v>
      </c>
      <c r="X97" s="16">
        <v>24</v>
      </c>
      <c r="Z97" s="17">
        <f>SUM(U97:Y97)</f>
        <v>59</v>
      </c>
      <c r="AC97" s="16">
        <v>49</v>
      </c>
      <c r="AD97" s="16">
        <v>6</v>
      </c>
      <c r="AF97" s="17">
        <f t="shared" si="12"/>
        <v>55</v>
      </c>
      <c r="AI97" s="16">
        <v>60</v>
      </c>
      <c r="AJ97" s="16">
        <v>23</v>
      </c>
      <c r="AL97" s="17">
        <f t="shared" si="18"/>
        <v>83</v>
      </c>
      <c r="AM97" s="14">
        <f t="shared" si="13"/>
        <v>217</v>
      </c>
    </row>
    <row r="98" spans="1:39" x14ac:dyDescent="0.25">
      <c r="A98" s="8">
        <v>66237</v>
      </c>
      <c r="B98" s="8" t="s">
        <v>228</v>
      </c>
      <c r="AI98" s="16">
        <v>3</v>
      </c>
      <c r="AL98" s="17">
        <f t="shared" si="18"/>
        <v>3</v>
      </c>
      <c r="AM98" s="14">
        <f t="shared" ref="AM98:AM129" si="19">SUM(C98:I98)+N98+T98+Z98+AF98+AL98</f>
        <v>3</v>
      </c>
    </row>
    <row r="99" spans="1:39" x14ac:dyDescent="0.25">
      <c r="A99" s="8">
        <v>66069</v>
      </c>
      <c r="B99" s="8" t="s">
        <v>123</v>
      </c>
      <c r="C99" s="17">
        <v>502</v>
      </c>
      <c r="D99" s="17">
        <v>0</v>
      </c>
      <c r="L99" s="16">
        <v>4</v>
      </c>
      <c r="N99" s="17">
        <f>SUM(J99:M99)</f>
        <v>4</v>
      </c>
      <c r="Q99" s="16">
        <v>30</v>
      </c>
      <c r="T99" s="17">
        <f>SUM(O99:S99)</f>
        <v>30</v>
      </c>
      <c r="W99" s="16">
        <v>69</v>
      </c>
      <c r="X99" s="16">
        <v>19</v>
      </c>
      <c r="Z99" s="17">
        <f>SUM(U99:Y99)</f>
        <v>88</v>
      </c>
      <c r="AC99" s="16">
        <v>62</v>
      </c>
      <c r="AD99" s="16">
        <v>5</v>
      </c>
      <c r="AF99" s="17">
        <f t="shared" ref="AF99:AF108" si="20">SUM(AA99:AE99)</f>
        <v>67</v>
      </c>
      <c r="AG99" s="16">
        <v>1</v>
      </c>
      <c r="AH99" s="16">
        <f>1</f>
        <v>1</v>
      </c>
      <c r="AI99" s="16">
        <v>52</v>
      </c>
      <c r="AJ99" s="16">
        <v>3</v>
      </c>
      <c r="AL99" s="17">
        <f t="shared" si="18"/>
        <v>57</v>
      </c>
      <c r="AM99" s="14">
        <f t="shared" si="19"/>
        <v>748</v>
      </c>
    </row>
    <row r="100" spans="1:39" x14ac:dyDescent="0.25">
      <c r="A100" s="8">
        <v>66189</v>
      </c>
      <c r="B100" s="8" t="s">
        <v>183</v>
      </c>
      <c r="W100" s="16">
        <v>52</v>
      </c>
      <c r="X100" s="16">
        <v>20</v>
      </c>
      <c r="Z100" s="17">
        <f>SUM(V100:Y100)</f>
        <v>72</v>
      </c>
      <c r="AB100" s="16">
        <v>4</v>
      </c>
      <c r="AC100" s="16">
        <v>46</v>
      </c>
      <c r="AD100" s="16">
        <v>4</v>
      </c>
      <c r="AF100" s="17">
        <f t="shared" si="20"/>
        <v>54</v>
      </c>
      <c r="AG100" s="16">
        <v>9</v>
      </c>
      <c r="AH100" s="16">
        <f>1</f>
        <v>1</v>
      </c>
      <c r="AI100" s="16">
        <v>35</v>
      </c>
      <c r="AJ100" s="16">
        <v>18</v>
      </c>
      <c r="AL100" s="17">
        <f t="shared" si="18"/>
        <v>63</v>
      </c>
      <c r="AM100" s="14">
        <f t="shared" si="19"/>
        <v>189</v>
      </c>
    </row>
    <row r="101" spans="1:39" x14ac:dyDescent="0.25">
      <c r="A101" s="8">
        <v>66172</v>
      </c>
      <c r="B101" s="8" t="s">
        <v>124</v>
      </c>
      <c r="D101" s="17">
        <v>0</v>
      </c>
      <c r="L101" s="16">
        <v>7</v>
      </c>
      <c r="N101" s="17">
        <f>SUM(J101:M101)</f>
        <v>7</v>
      </c>
      <c r="Q101" s="16">
        <v>3</v>
      </c>
      <c r="T101" s="17">
        <f>SUM(O101:S101)</f>
        <v>3</v>
      </c>
      <c r="W101" s="16">
        <v>20</v>
      </c>
      <c r="Z101" s="17">
        <f>SUM(U101:Y101)</f>
        <v>20</v>
      </c>
      <c r="AC101" s="16">
        <v>3</v>
      </c>
      <c r="AF101" s="17">
        <f t="shared" si="20"/>
        <v>3</v>
      </c>
      <c r="AI101" s="16">
        <v>1</v>
      </c>
      <c r="AL101" s="17">
        <f t="shared" si="18"/>
        <v>1</v>
      </c>
      <c r="AM101" s="14">
        <f t="shared" si="19"/>
        <v>34</v>
      </c>
    </row>
    <row r="102" spans="1:39" x14ac:dyDescent="0.25">
      <c r="A102" s="15">
        <v>66052</v>
      </c>
      <c r="B102" s="15" t="s">
        <v>26</v>
      </c>
      <c r="C102" s="17">
        <v>810</v>
      </c>
      <c r="D102" s="17">
        <v>97</v>
      </c>
      <c r="F102" s="16">
        <v>2</v>
      </c>
      <c r="L102" s="16">
        <v>2</v>
      </c>
      <c r="M102" s="16">
        <v>14</v>
      </c>
      <c r="N102" s="17">
        <f>SUM(J102:M102)</f>
        <v>16</v>
      </c>
      <c r="Q102" s="16">
        <v>1</v>
      </c>
      <c r="S102" s="16">
        <v>15</v>
      </c>
      <c r="T102" s="17">
        <f>SUM(O102:S102)</f>
        <v>16</v>
      </c>
      <c r="W102" s="16">
        <v>9</v>
      </c>
      <c r="X102" s="16">
        <v>4</v>
      </c>
      <c r="Y102" s="16">
        <v>20</v>
      </c>
      <c r="Z102" s="17">
        <f>SUM(U102:Y102)</f>
        <v>33</v>
      </c>
      <c r="AC102" s="16">
        <v>13</v>
      </c>
      <c r="AE102" s="16">
        <v>10</v>
      </c>
      <c r="AF102" s="17">
        <f t="shared" si="20"/>
        <v>23</v>
      </c>
      <c r="AG102" s="16">
        <v>2</v>
      </c>
      <c r="AH102" s="16">
        <f>2</f>
        <v>2</v>
      </c>
      <c r="AI102" s="16">
        <v>15</v>
      </c>
      <c r="AJ102" s="16">
        <v>17</v>
      </c>
      <c r="AK102" s="16">
        <v>15</v>
      </c>
      <c r="AL102" s="17">
        <f t="shared" si="18"/>
        <v>51</v>
      </c>
      <c r="AM102" s="14">
        <f t="shared" si="19"/>
        <v>1048</v>
      </c>
    </row>
    <row r="103" spans="1:39" x14ac:dyDescent="0.25">
      <c r="A103" s="15">
        <v>66212</v>
      </c>
      <c r="B103" s="15" t="s">
        <v>213</v>
      </c>
      <c r="AC103" s="16">
        <v>12</v>
      </c>
      <c r="AF103" s="17">
        <f t="shared" si="20"/>
        <v>12</v>
      </c>
      <c r="AI103" s="16">
        <v>19</v>
      </c>
      <c r="AJ103" s="16">
        <v>11</v>
      </c>
      <c r="AL103" s="17">
        <f t="shared" si="18"/>
        <v>30</v>
      </c>
      <c r="AM103" s="14">
        <f t="shared" si="19"/>
        <v>42</v>
      </c>
    </row>
    <row r="104" spans="1:39" x14ac:dyDescent="0.25">
      <c r="A104" s="15">
        <v>66231</v>
      </c>
      <c r="B104" s="15" t="s">
        <v>208</v>
      </c>
      <c r="AC104" s="16">
        <v>10</v>
      </c>
      <c r="AF104" s="17">
        <f t="shared" si="20"/>
        <v>10</v>
      </c>
      <c r="AI104" s="16">
        <v>2</v>
      </c>
      <c r="AJ104" s="16">
        <v>12</v>
      </c>
      <c r="AL104" s="17">
        <f t="shared" si="18"/>
        <v>14</v>
      </c>
      <c r="AM104" s="14">
        <f t="shared" si="19"/>
        <v>24</v>
      </c>
    </row>
    <row r="105" spans="1:39" x14ac:dyDescent="0.25">
      <c r="A105" s="8">
        <v>66144</v>
      </c>
      <c r="B105" s="8" t="s">
        <v>144</v>
      </c>
      <c r="D105" s="17">
        <v>107</v>
      </c>
      <c r="L105" s="16">
        <v>1</v>
      </c>
      <c r="N105" s="17">
        <f>SUM(J105:M105)</f>
        <v>1</v>
      </c>
      <c r="Q105" s="16">
        <v>7</v>
      </c>
      <c r="T105" s="17">
        <f>SUM(O105:S105)</f>
        <v>7</v>
      </c>
      <c r="W105" s="16">
        <v>13</v>
      </c>
      <c r="Z105" s="17">
        <f>SUM(U105:Y105)</f>
        <v>13</v>
      </c>
      <c r="AC105" s="16">
        <v>2</v>
      </c>
      <c r="AF105" s="17">
        <f t="shared" si="20"/>
        <v>2</v>
      </c>
      <c r="AL105" s="17">
        <f t="shared" si="18"/>
        <v>0</v>
      </c>
      <c r="AM105" s="14">
        <f t="shared" si="19"/>
        <v>130</v>
      </c>
    </row>
    <row r="106" spans="1:39" x14ac:dyDescent="0.25">
      <c r="A106" s="15">
        <v>66021</v>
      </c>
      <c r="B106" s="15" t="s">
        <v>12</v>
      </c>
      <c r="C106" s="17">
        <v>419</v>
      </c>
      <c r="D106" s="17">
        <v>203</v>
      </c>
      <c r="L106" s="16">
        <v>50</v>
      </c>
      <c r="N106" s="17">
        <f>SUM(J106:M106)</f>
        <v>50</v>
      </c>
      <c r="Q106" s="16">
        <v>53</v>
      </c>
      <c r="R106" s="16">
        <v>8</v>
      </c>
      <c r="T106" s="17">
        <f>SUM(O106:S106)</f>
        <v>61</v>
      </c>
      <c r="W106" s="16">
        <v>72</v>
      </c>
      <c r="Z106" s="17">
        <f>SUM(U106:Y106)</f>
        <v>72</v>
      </c>
      <c r="AC106" s="16">
        <v>20</v>
      </c>
      <c r="AE106" s="16">
        <v>3</v>
      </c>
      <c r="AF106" s="17">
        <f t="shared" si="20"/>
        <v>23</v>
      </c>
      <c r="AI106" s="16">
        <v>24</v>
      </c>
      <c r="AL106" s="17">
        <f t="shared" si="18"/>
        <v>24</v>
      </c>
      <c r="AM106" s="14">
        <f t="shared" si="19"/>
        <v>852</v>
      </c>
    </row>
    <row r="107" spans="1:39" x14ac:dyDescent="0.25">
      <c r="A107" s="15">
        <v>66118</v>
      </c>
      <c r="B107" s="15" t="s">
        <v>48</v>
      </c>
      <c r="C107" s="17">
        <v>565</v>
      </c>
      <c r="D107" s="17">
        <v>262</v>
      </c>
      <c r="F107" s="16">
        <v>13</v>
      </c>
      <c r="G107" s="16">
        <v>2</v>
      </c>
      <c r="L107" s="16">
        <v>65</v>
      </c>
      <c r="N107" s="17">
        <f>SUM(J107:M107)</f>
        <v>65</v>
      </c>
      <c r="Q107" s="16">
        <v>71</v>
      </c>
      <c r="R107" s="16">
        <v>3</v>
      </c>
      <c r="T107" s="17">
        <f>SUM(O107:S107)</f>
        <v>74</v>
      </c>
      <c r="W107" s="16">
        <v>70</v>
      </c>
      <c r="Z107" s="17">
        <f>SUM(U107:Y107)</f>
        <v>70</v>
      </c>
      <c r="AC107" s="16">
        <v>44</v>
      </c>
      <c r="AF107" s="17">
        <f t="shared" si="20"/>
        <v>44</v>
      </c>
      <c r="AI107" s="16">
        <v>60</v>
      </c>
      <c r="AJ107" s="16">
        <v>9</v>
      </c>
      <c r="AL107" s="17">
        <f t="shared" si="18"/>
        <v>69</v>
      </c>
      <c r="AM107" s="14">
        <f t="shared" si="19"/>
        <v>1164</v>
      </c>
    </row>
    <row r="108" spans="1:39" x14ac:dyDescent="0.25">
      <c r="A108" s="8">
        <v>66206</v>
      </c>
      <c r="B108" s="8" t="s">
        <v>174</v>
      </c>
      <c r="W108" s="16">
        <v>15</v>
      </c>
      <c r="Z108" s="17">
        <f>SUM(U108:Y108)</f>
        <v>15</v>
      </c>
      <c r="AC108" s="16">
        <v>70</v>
      </c>
      <c r="AD108" s="16">
        <v>28</v>
      </c>
      <c r="AF108" s="17">
        <f t="shared" si="20"/>
        <v>98</v>
      </c>
      <c r="AI108" s="16">
        <v>89</v>
      </c>
      <c r="AJ108" s="16">
        <v>25</v>
      </c>
      <c r="AL108" s="17">
        <f t="shared" si="18"/>
        <v>114</v>
      </c>
      <c r="AM108" s="14">
        <f t="shared" si="19"/>
        <v>227</v>
      </c>
    </row>
    <row r="109" spans="1:39" x14ac:dyDescent="0.25">
      <c r="A109" s="8">
        <v>66235</v>
      </c>
      <c r="B109" s="8" t="s">
        <v>229</v>
      </c>
      <c r="AI109" s="16">
        <v>19</v>
      </c>
      <c r="AL109" s="17">
        <f t="shared" si="18"/>
        <v>19</v>
      </c>
      <c r="AM109" s="14">
        <f t="shared" si="19"/>
        <v>19</v>
      </c>
    </row>
    <row r="110" spans="1:39" x14ac:dyDescent="0.25">
      <c r="A110" s="8">
        <v>63529</v>
      </c>
      <c r="B110" s="8" t="s">
        <v>126</v>
      </c>
      <c r="D110" s="17">
        <v>0</v>
      </c>
      <c r="L110" s="16">
        <v>4</v>
      </c>
      <c r="N110" s="17">
        <f>SUM(J110:M110)</f>
        <v>4</v>
      </c>
      <c r="Q110" s="16">
        <v>18</v>
      </c>
      <c r="R110" s="16">
        <v>6</v>
      </c>
      <c r="T110" s="17">
        <f>SUM(O110:S110)</f>
        <v>24</v>
      </c>
      <c r="W110" s="16">
        <v>29</v>
      </c>
      <c r="Z110" s="17">
        <f>SUM(U110:Y110)</f>
        <v>29</v>
      </c>
      <c r="AF110" s="17">
        <f t="shared" ref="AF110:AF130" si="21">SUM(AA110:AE110)</f>
        <v>0</v>
      </c>
      <c r="AL110" s="17">
        <f t="shared" si="18"/>
        <v>0</v>
      </c>
      <c r="AM110" s="14">
        <f t="shared" si="19"/>
        <v>57</v>
      </c>
    </row>
    <row r="111" spans="1:39" x14ac:dyDescent="0.25">
      <c r="A111" s="15">
        <v>69051</v>
      </c>
      <c r="B111" s="15" t="s">
        <v>60</v>
      </c>
      <c r="C111" s="17">
        <v>922</v>
      </c>
      <c r="D111" s="17">
        <v>98</v>
      </c>
      <c r="F111" s="16">
        <v>2</v>
      </c>
      <c r="I111" s="16">
        <v>7</v>
      </c>
      <c r="J111" s="16">
        <v>4</v>
      </c>
      <c r="K111" s="16">
        <v>1</v>
      </c>
      <c r="L111" s="16">
        <v>32</v>
      </c>
      <c r="N111" s="17">
        <f>SUM(J111:M111)</f>
        <v>37</v>
      </c>
      <c r="O111" s="16">
        <v>5</v>
      </c>
      <c r="P111" s="16">
        <v>9</v>
      </c>
      <c r="Q111" s="16">
        <v>51</v>
      </c>
      <c r="R111" s="16">
        <v>24</v>
      </c>
      <c r="T111" s="17">
        <f>SUM(O111:S111)</f>
        <v>89</v>
      </c>
      <c r="U111" s="16">
        <v>5</v>
      </c>
      <c r="W111" s="16">
        <v>37</v>
      </c>
      <c r="X111" s="16">
        <v>13</v>
      </c>
      <c r="Z111" s="17">
        <f>SUM(U111:Y111)</f>
        <v>55</v>
      </c>
      <c r="AC111" s="16">
        <v>38</v>
      </c>
      <c r="AE111" s="16">
        <v>7</v>
      </c>
      <c r="AF111" s="17">
        <f t="shared" si="21"/>
        <v>45</v>
      </c>
      <c r="AI111" s="16">
        <v>76</v>
      </c>
      <c r="AL111" s="17">
        <f t="shared" si="18"/>
        <v>76</v>
      </c>
      <c r="AM111" s="14">
        <f t="shared" si="19"/>
        <v>1331</v>
      </c>
    </row>
    <row r="112" spans="1:39" x14ac:dyDescent="0.25">
      <c r="A112" s="15">
        <v>66229</v>
      </c>
      <c r="B112" s="15" t="s">
        <v>202</v>
      </c>
      <c r="AC112" s="16">
        <v>3</v>
      </c>
      <c r="AD112" s="16">
        <v>5</v>
      </c>
      <c r="AF112" s="17">
        <f t="shared" si="21"/>
        <v>8</v>
      </c>
      <c r="AI112" s="16">
        <v>5</v>
      </c>
      <c r="AJ112" s="16">
        <v>5</v>
      </c>
      <c r="AL112" s="17">
        <f t="shared" si="18"/>
        <v>10</v>
      </c>
      <c r="AM112" s="14">
        <f t="shared" si="19"/>
        <v>18</v>
      </c>
    </row>
    <row r="113" spans="1:47" x14ac:dyDescent="0.25">
      <c r="A113" s="8">
        <v>66166</v>
      </c>
      <c r="B113" s="8" t="s">
        <v>101</v>
      </c>
      <c r="D113" s="17">
        <v>4</v>
      </c>
      <c r="L113" s="16">
        <v>15</v>
      </c>
      <c r="N113" s="17">
        <f>SUM(J113:M113)</f>
        <v>15</v>
      </c>
      <c r="Q113" s="16">
        <v>9</v>
      </c>
      <c r="T113" s="17">
        <f>SUM(O113:S113)</f>
        <v>9</v>
      </c>
      <c r="W113" s="16">
        <v>45</v>
      </c>
      <c r="X113" s="16">
        <v>20</v>
      </c>
      <c r="Z113" s="17">
        <f t="shared" ref="Z113:Z119" si="22">SUM(U113:Y113)</f>
        <v>65</v>
      </c>
      <c r="AC113" s="16">
        <v>15</v>
      </c>
      <c r="AD113" s="16">
        <v>6</v>
      </c>
      <c r="AF113" s="17">
        <f t="shared" si="21"/>
        <v>21</v>
      </c>
      <c r="AL113" s="17">
        <f t="shared" si="18"/>
        <v>0</v>
      </c>
      <c r="AM113" s="14">
        <f t="shared" si="19"/>
        <v>114</v>
      </c>
    </row>
    <row r="114" spans="1:47" x14ac:dyDescent="0.25">
      <c r="A114" s="15">
        <v>66152</v>
      </c>
      <c r="B114" s="15" t="s">
        <v>73</v>
      </c>
      <c r="D114" s="17">
        <v>120</v>
      </c>
      <c r="L114" s="16">
        <v>56</v>
      </c>
      <c r="N114" s="17">
        <f>SUM(J114:M114)</f>
        <v>56</v>
      </c>
      <c r="Q114" s="16">
        <v>100</v>
      </c>
      <c r="R114" s="16">
        <v>7</v>
      </c>
      <c r="T114" s="17">
        <f>SUM(O114:S114)</f>
        <v>107</v>
      </c>
      <c r="W114" s="16">
        <v>33</v>
      </c>
      <c r="Z114" s="17">
        <f t="shared" si="22"/>
        <v>33</v>
      </c>
      <c r="AC114" s="16">
        <v>19</v>
      </c>
      <c r="AF114" s="17">
        <f t="shared" si="21"/>
        <v>19</v>
      </c>
      <c r="AL114" s="17">
        <f t="shared" si="18"/>
        <v>0</v>
      </c>
      <c r="AM114" s="14">
        <f t="shared" si="19"/>
        <v>335</v>
      </c>
    </row>
    <row r="115" spans="1:47" x14ac:dyDescent="0.25">
      <c r="A115" s="15">
        <v>66032</v>
      </c>
      <c r="B115" s="15" t="s">
        <v>17</v>
      </c>
      <c r="C115" s="17">
        <v>1579</v>
      </c>
      <c r="D115" s="17">
        <v>183</v>
      </c>
      <c r="F115" s="16">
        <v>7</v>
      </c>
      <c r="G115" s="16">
        <v>7</v>
      </c>
      <c r="H115" s="16">
        <f>6+5</f>
        <v>11</v>
      </c>
      <c r="I115" s="16">
        <v>3</v>
      </c>
      <c r="J115" s="16">
        <v>8</v>
      </c>
      <c r="K115" s="16">
        <v>11</v>
      </c>
      <c r="L115" s="16">
        <v>53</v>
      </c>
      <c r="N115" s="17">
        <f>SUM(J115:M115)</f>
        <v>72</v>
      </c>
      <c r="O115" s="16">
        <v>6</v>
      </c>
      <c r="P115" s="16">
        <v>8</v>
      </c>
      <c r="Q115" s="16">
        <v>71</v>
      </c>
      <c r="R115" s="16">
        <v>26</v>
      </c>
      <c r="T115" s="17">
        <f>SUM(O115:S115)</f>
        <v>111</v>
      </c>
      <c r="U115" s="16">
        <v>5</v>
      </c>
      <c r="V115" s="16">
        <v>8</v>
      </c>
      <c r="W115" s="16">
        <v>75</v>
      </c>
      <c r="X115" s="16">
        <v>6</v>
      </c>
      <c r="Z115" s="17">
        <f t="shared" si="22"/>
        <v>94</v>
      </c>
      <c r="AA115" s="16">
        <v>5</v>
      </c>
      <c r="AB115" s="16">
        <v>6</v>
      </c>
      <c r="AC115" s="16">
        <v>39</v>
      </c>
      <c r="AD115" s="16">
        <v>20</v>
      </c>
      <c r="AF115" s="17">
        <f t="shared" si="21"/>
        <v>70</v>
      </c>
      <c r="AI115" s="16">
        <v>1</v>
      </c>
      <c r="AL115" s="17">
        <f t="shared" si="18"/>
        <v>1</v>
      </c>
      <c r="AM115" s="14">
        <f t="shared" si="19"/>
        <v>2138</v>
      </c>
      <c r="AU115" s="16" t="s">
        <v>218</v>
      </c>
    </row>
    <row r="116" spans="1:47" x14ac:dyDescent="0.25">
      <c r="A116" s="15">
        <v>66196</v>
      </c>
      <c r="B116" s="15" t="s">
        <v>184</v>
      </c>
      <c r="W116" s="16">
        <v>3</v>
      </c>
      <c r="Z116" s="17">
        <f t="shared" si="22"/>
        <v>3</v>
      </c>
      <c r="AF116" s="17">
        <f t="shared" si="21"/>
        <v>0</v>
      </c>
      <c r="AL116" s="17">
        <f t="shared" si="18"/>
        <v>0</v>
      </c>
      <c r="AM116" s="14">
        <f t="shared" si="19"/>
        <v>3</v>
      </c>
    </row>
    <row r="117" spans="1:47" x14ac:dyDescent="0.25">
      <c r="A117" s="15">
        <v>66020</v>
      </c>
      <c r="B117" s="15" t="s">
        <v>11</v>
      </c>
      <c r="C117" s="17">
        <v>930</v>
      </c>
      <c r="D117" s="17">
        <v>270</v>
      </c>
      <c r="G117" s="16">
        <v>21</v>
      </c>
      <c r="H117" s="16">
        <f>9+10</f>
        <v>19</v>
      </c>
      <c r="I117" s="16">
        <v>5</v>
      </c>
      <c r="J117" s="16">
        <v>9</v>
      </c>
      <c r="K117" s="16">
        <v>9</v>
      </c>
      <c r="L117" s="16">
        <v>55</v>
      </c>
      <c r="N117" s="17">
        <f>SUM(J117:M117)</f>
        <v>73</v>
      </c>
      <c r="O117" s="16">
        <v>10</v>
      </c>
      <c r="P117" s="16">
        <v>7</v>
      </c>
      <c r="Q117" s="16">
        <v>74</v>
      </c>
      <c r="R117" s="16">
        <v>38</v>
      </c>
      <c r="T117" s="17">
        <f>SUM(O117:S117)</f>
        <v>129</v>
      </c>
      <c r="U117" s="16">
        <v>9</v>
      </c>
      <c r="V117" s="16">
        <v>9</v>
      </c>
      <c r="W117" s="16">
        <v>100</v>
      </c>
      <c r="X117" s="16">
        <v>29</v>
      </c>
      <c r="Z117" s="17">
        <f t="shared" si="22"/>
        <v>147</v>
      </c>
      <c r="AA117" s="16">
        <v>11</v>
      </c>
      <c r="AC117" s="16">
        <v>89</v>
      </c>
      <c r="AD117" s="16">
        <v>21</v>
      </c>
      <c r="AF117" s="17">
        <f t="shared" si="21"/>
        <v>121</v>
      </c>
      <c r="AI117" s="16">
        <v>79</v>
      </c>
      <c r="AJ117" s="16">
        <v>19</v>
      </c>
      <c r="AL117" s="17">
        <f t="shared" si="18"/>
        <v>98</v>
      </c>
      <c r="AM117" s="14">
        <f t="shared" si="19"/>
        <v>1813</v>
      </c>
    </row>
    <row r="118" spans="1:47" ht="12.75" customHeight="1" x14ac:dyDescent="0.25">
      <c r="A118" s="15">
        <v>66066</v>
      </c>
      <c r="B118" s="15" t="s">
        <v>31</v>
      </c>
      <c r="C118" s="17">
        <v>738</v>
      </c>
      <c r="D118" s="17">
        <v>215</v>
      </c>
      <c r="F118" s="16">
        <v>10</v>
      </c>
      <c r="G118" s="16">
        <v>8</v>
      </c>
      <c r="H118" s="16">
        <f>2+3</f>
        <v>5</v>
      </c>
      <c r="I118" s="16">
        <v>4</v>
      </c>
      <c r="J118" s="16">
        <v>4</v>
      </c>
      <c r="K118" s="16">
        <v>3</v>
      </c>
      <c r="L118" s="16">
        <v>43</v>
      </c>
      <c r="N118" s="17">
        <f>SUM(J118:M118)</f>
        <v>50</v>
      </c>
      <c r="O118" s="16">
        <v>7</v>
      </c>
      <c r="P118" s="16">
        <v>7</v>
      </c>
      <c r="Q118" s="16">
        <v>50</v>
      </c>
      <c r="T118" s="17">
        <f>SUM(O118:S118)</f>
        <v>64</v>
      </c>
      <c r="U118" s="16">
        <v>8</v>
      </c>
      <c r="V118" s="16">
        <v>5</v>
      </c>
      <c r="W118" s="16">
        <v>41</v>
      </c>
      <c r="Z118" s="17">
        <f t="shared" si="22"/>
        <v>54</v>
      </c>
      <c r="AA118" s="16">
        <v>8</v>
      </c>
      <c r="AB118" s="16">
        <v>4</v>
      </c>
      <c r="AC118" s="16">
        <v>36</v>
      </c>
      <c r="AF118" s="17">
        <f t="shared" si="21"/>
        <v>48</v>
      </c>
      <c r="AG118" s="16">
        <v>7</v>
      </c>
      <c r="AH118" s="16">
        <f>4+5</f>
        <v>9</v>
      </c>
      <c r="AI118" s="16">
        <v>49</v>
      </c>
      <c r="AJ118" s="16">
        <v>2</v>
      </c>
      <c r="AL118" s="17">
        <f t="shared" si="18"/>
        <v>67</v>
      </c>
      <c r="AM118" s="14">
        <f t="shared" si="19"/>
        <v>1263</v>
      </c>
    </row>
    <row r="119" spans="1:47" x14ac:dyDescent="0.25">
      <c r="A119" s="15">
        <v>66025</v>
      </c>
      <c r="B119" s="15" t="s">
        <v>13</v>
      </c>
      <c r="C119" s="17">
        <f>2881+60</f>
        <v>2941</v>
      </c>
      <c r="D119" s="17">
        <v>312</v>
      </c>
      <c r="F119" s="16">
        <v>15</v>
      </c>
      <c r="G119" s="16">
        <v>24</v>
      </c>
      <c r="H119" s="16">
        <f>1+7+11</f>
        <v>19</v>
      </c>
      <c r="I119" s="16">
        <v>5</v>
      </c>
      <c r="J119" s="16">
        <v>10</v>
      </c>
      <c r="K119" s="16">
        <v>7</v>
      </c>
      <c r="L119" s="16">
        <v>66</v>
      </c>
      <c r="N119" s="17">
        <f>SUM(J119:M119)</f>
        <v>83</v>
      </c>
      <c r="O119" s="16">
        <v>9</v>
      </c>
      <c r="P119" s="16">
        <v>9</v>
      </c>
      <c r="Q119" s="16">
        <v>57</v>
      </c>
      <c r="R119" s="16">
        <v>20</v>
      </c>
      <c r="T119" s="17">
        <f>SUM(O119:S119)</f>
        <v>95</v>
      </c>
      <c r="U119" s="16">
        <v>10</v>
      </c>
      <c r="V119" s="16">
        <v>12</v>
      </c>
      <c r="W119" s="16">
        <v>57</v>
      </c>
      <c r="X119" s="16">
        <v>29</v>
      </c>
      <c r="Z119" s="17">
        <f t="shared" si="22"/>
        <v>108</v>
      </c>
      <c r="AA119" s="16">
        <v>13</v>
      </c>
      <c r="AB119" s="16">
        <v>10</v>
      </c>
      <c r="AC119" s="16">
        <v>60</v>
      </c>
      <c r="AD119" s="16">
        <v>18</v>
      </c>
      <c r="AF119" s="17">
        <f t="shared" si="21"/>
        <v>101</v>
      </c>
      <c r="AG119" s="16">
        <v>10</v>
      </c>
      <c r="AH119" s="16">
        <f>10</f>
        <v>10</v>
      </c>
      <c r="AI119" s="16">
        <v>65</v>
      </c>
      <c r="AJ119" s="16">
        <v>21</v>
      </c>
      <c r="AL119" s="17">
        <f t="shared" si="18"/>
        <v>106</v>
      </c>
      <c r="AM119" s="14">
        <f t="shared" si="19"/>
        <v>3809</v>
      </c>
    </row>
    <row r="120" spans="1:47" x14ac:dyDescent="0.25">
      <c r="A120" s="15">
        <v>66140</v>
      </c>
      <c r="B120" s="15" t="s">
        <v>55</v>
      </c>
      <c r="C120" s="17">
        <v>11</v>
      </c>
      <c r="D120" s="17">
        <v>35</v>
      </c>
      <c r="L120" s="16">
        <v>8</v>
      </c>
      <c r="N120" s="17">
        <f>SUM(J120:M120)</f>
        <v>8</v>
      </c>
      <c r="AF120" s="17">
        <f t="shared" si="21"/>
        <v>0</v>
      </c>
      <c r="AL120" s="17">
        <f t="shared" si="18"/>
        <v>0</v>
      </c>
      <c r="AM120" s="14">
        <f t="shared" si="19"/>
        <v>54</v>
      </c>
    </row>
    <row r="121" spans="1:47" x14ac:dyDescent="0.25">
      <c r="A121" s="15">
        <v>66080</v>
      </c>
      <c r="B121" s="15" t="s">
        <v>37</v>
      </c>
      <c r="C121" s="17">
        <v>281</v>
      </c>
      <c r="D121" s="17">
        <v>199</v>
      </c>
      <c r="F121" s="16">
        <v>2</v>
      </c>
      <c r="G121" s="16">
        <v>4</v>
      </c>
      <c r="L121" s="16">
        <v>22</v>
      </c>
      <c r="M121" s="16">
        <v>17</v>
      </c>
      <c r="N121" s="17">
        <f>SUM(J121:M121)</f>
        <v>39</v>
      </c>
      <c r="Q121" s="16">
        <v>39</v>
      </c>
      <c r="S121" s="16">
        <v>5</v>
      </c>
      <c r="T121" s="17">
        <f>SUM(O121:S121)</f>
        <v>44</v>
      </c>
      <c r="W121" s="16">
        <v>2</v>
      </c>
      <c r="Y121" s="16">
        <v>26</v>
      </c>
      <c r="Z121" s="17">
        <f>SUM(U121:Y121)</f>
        <v>28</v>
      </c>
      <c r="AC121" s="16">
        <v>1</v>
      </c>
      <c r="AE121" s="16">
        <v>20</v>
      </c>
      <c r="AF121" s="17">
        <f t="shared" si="21"/>
        <v>21</v>
      </c>
      <c r="AK121" s="16">
        <v>18</v>
      </c>
      <c r="AL121" s="17">
        <f t="shared" si="18"/>
        <v>18</v>
      </c>
      <c r="AM121" s="14">
        <f t="shared" si="19"/>
        <v>636</v>
      </c>
    </row>
    <row r="122" spans="1:47" x14ac:dyDescent="0.25">
      <c r="A122" s="8">
        <v>66211</v>
      </c>
      <c r="B122" s="8" t="s">
        <v>209</v>
      </c>
      <c r="AC122" s="16">
        <v>4</v>
      </c>
      <c r="AF122" s="17">
        <f t="shared" si="21"/>
        <v>4</v>
      </c>
      <c r="AJ122" s="16">
        <v>3</v>
      </c>
      <c r="AL122" s="17">
        <f t="shared" si="18"/>
        <v>3</v>
      </c>
      <c r="AM122" s="14">
        <f t="shared" si="19"/>
        <v>7</v>
      </c>
    </row>
    <row r="123" spans="1:47" x14ac:dyDescent="0.25">
      <c r="A123" s="15">
        <v>66104</v>
      </c>
      <c r="B123" s="15" t="s">
        <v>45</v>
      </c>
      <c r="C123" s="17">
        <v>774</v>
      </c>
      <c r="D123" s="17">
        <v>167</v>
      </c>
      <c r="G123" s="16">
        <v>1</v>
      </c>
      <c r="L123" s="16">
        <v>31</v>
      </c>
      <c r="N123" s="17">
        <f t="shared" ref="N123:N128" si="23">SUM(J123:M123)</f>
        <v>31</v>
      </c>
      <c r="Q123" s="16">
        <v>34</v>
      </c>
      <c r="R123" s="16">
        <v>13</v>
      </c>
      <c r="T123" s="17">
        <f>SUM(O123:S123)</f>
        <v>47</v>
      </c>
      <c r="W123" s="16">
        <v>36</v>
      </c>
      <c r="Z123" s="17">
        <f>SUM(U123:Y123)</f>
        <v>36</v>
      </c>
      <c r="AA123" s="16">
        <v>1</v>
      </c>
      <c r="AC123" s="16">
        <v>33</v>
      </c>
      <c r="AF123" s="17">
        <f t="shared" si="21"/>
        <v>34</v>
      </c>
      <c r="AI123" s="16">
        <v>42</v>
      </c>
      <c r="AL123" s="17">
        <f t="shared" si="18"/>
        <v>42</v>
      </c>
      <c r="AM123" s="14">
        <f t="shared" si="19"/>
        <v>1132</v>
      </c>
    </row>
    <row r="124" spans="1:47" x14ac:dyDescent="0.25">
      <c r="A124" s="15">
        <v>66156</v>
      </c>
      <c r="B124" s="15" t="s">
        <v>111</v>
      </c>
      <c r="D124" s="17">
        <v>68</v>
      </c>
      <c r="L124" s="16">
        <v>55</v>
      </c>
      <c r="N124" s="17">
        <f t="shared" si="23"/>
        <v>55</v>
      </c>
      <c r="Q124" s="16">
        <v>61</v>
      </c>
      <c r="T124" s="17">
        <f>SUM(O124:S124)</f>
        <v>61</v>
      </c>
      <c r="W124" s="16">
        <v>56</v>
      </c>
      <c r="X124" s="16">
        <v>6</v>
      </c>
      <c r="Z124" s="17">
        <f>SUM(U124:Y124)</f>
        <v>62</v>
      </c>
      <c r="AC124" s="16">
        <v>49</v>
      </c>
      <c r="AD124" s="16">
        <v>2</v>
      </c>
      <c r="AF124" s="17">
        <f t="shared" si="21"/>
        <v>51</v>
      </c>
      <c r="AI124" s="16">
        <v>45</v>
      </c>
      <c r="AJ124" s="16">
        <v>5</v>
      </c>
      <c r="AL124" s="17">
        <f t="shared" si="18"/>
        <v>50</v>
      </c>
      <c r="AM124" s="14">
        <f t="shared" si="19"/>
        <v>347</v>
      </c>
    </row>
    <row r="125" spans="1:47" x14ac:dyDescent="0.25">
      <c r="A125" s="15">
        <v>66105</v>
      </c>
      <c r="B125" s="15" t="s">
        <v>46</v>
      </c>
      <c r="C125" s="17">
        <v>600</v>
      </c>
      <c r="D125" s="17">
        <v>267</v>
      </c>
      <c r="L125" s="16">
        <v>37</v>
      </c>
      <c r="N125" s="17">
        <f t="shared" si="23"/>
        <v>37</v>
      </c>
      <c r="Q125" s="16">
        <v>60</v>
      </c>
      <c r="R125" s="16">
        <v>11</v>
      </c>
      <c r="T125" s="17">
        <f>SUM(O125:S125)</f>
        <v>71</v>
      </c>
      <c r="W125" s="16">
        <v>65</v>
      </c>
      <c r="X125" s="16">
        <v>7</v>
      </c>
      <c r="Z125" s="17">
        <f>SUM(U125:Y125)</f>
        <v>72</v>
      </c>
      <c r="AC125" s="16">
        <v>69</v>
      </c>
      <c r="AD125" s="16">
        <v>22</v>
      </c>
      <c r="AF125" s="17">
        <f t="shared" si="21"/>
        <v>91</v>
      </c>
      <c r="AI125" s="16">
        <v>25</v>
      </c>
      <c r="AJ125" s="16">
        <v>17</v>
      </c>
      <c r="AL125" s="17">
        <f t="shared" si="18"/>
        <v>42</v>
      </c>
      <c r="AM125" s="14">
        <f t="shared" si="19"/>
        <v>1180</v>
      </c>
    </row>
    <row r="126" spans="1:47" x14ac:dyDescent="0.25">
      <c r="A126" s="15">
        <v>75081</v>
      </c>
      <c r="B126" s="15" t="s">
        <v>62</v>
      </c>
      <c r="C126" s="17">
        <v>2299</v>
      </c>
      <c r="D126" s="17">
        <v>245</v>
      </c>
      <c r="F126" s="16">
        <v>35</v>
      </c>
      <c r="G126" s="16">
        <v>39</v>
      </c>
      <c r="H126" s="16">
        <f>3+11+10</f>
        <v>24</v>
      </c>
      <c r="I126" s="16">
        <v>15</v>
      </c>
      <c r="J126" s="16">
        <v>13</v>
      </c>
      <c r="K126" s="16">
        <v>16</v>
      </c>
      <c r="L126" s="16">
        <v>21</v>
      </c>
      <c r="N126" s="17">
        <f t="shared" si="23"/>
        <v>50</v>
      </c>
      <c r="O126" s="16">
        <v>13</v>
      </c>
      <c r="P126" s="16">
        <v>17</v>
      </c>
      <c r="Q126" s="16">
        <v>12</v>
      </c>
      <c r="R126" s="16">
        <v>6</v>
      </c>
      <c r="T126" s="17">
        <f>SUM(O126:S126)</f>
        <v>48</v>
      </c>
      <c r="U126" s="16">
        <v>19</v>
      </c>
      <c r="V126" s="16">
        <v>9</v>
      </c>
      <c r="W126" s="16">
        <v>19</v>
      </c>
      <c r="X126" s="16">
        <v>22</v>
      </c>
      <c r="Z126" s="17">
        <f>SUM(U126:Y126)</f>
        <v>69</v>
      </c>
      <c r="AA126" s="16">
        <v>11</v>
      </c>
      <c r="AB126" s="16">
        <v>7</v>
      </c>
      <c r="AC126" s="16">
        <v>10</v>
      </c>
      <c r="AD126" s="16">
        <v>23</v>
      </c>
      <c r="AE126" s="16">
        <v>3</v>
      </c>
      <c r="AF126" s="17">
        <f t="shared" si="21"/>
        <v>54</v>
      </c>
      <c r="AG126" s="16">
        <v>7</v>
      </c>
      <c r="AH126" s="16">
        <f>8+2</f>
        <v>10</v>
      </c>
      <c r="AI126" s="16">
        <v>12</v>
      </c>
      <c r="AJ126" s="16">
        <v>8</v>
      </c>
      <c r="AL126" s="17">
        <f t="shared" ref="AL126:AL157" si="24">SUM(AG126:AK126)</f>
        <v>37</v>
      </c>
      <c r="AM126" s="14">
        <f t="shared" si="19"/>
        <v>2915</v>
      </c>
    </row>
    <row r="127" spans="1:47" x14ac:dyDescent="0.25">
      <c r="A127" s="15">
        <v>66054</v>
      </c>
      <c r="B127" s="15" t="s">
        <v>27</v>
      </c>
      <c r="C127" s="17">
        <v>617</v>
      </c>
      <c r="D127" s="17">
        <v>249</v>
      </c>
      <c r="F127" s="16">
        <v>11</v>
      </c>
      <c r="G127" s="16">
        <v>17</v>
      </c>
      <c r="H127" s="16">
        <f>3+1</f>
        <v>4</v>
      </c>
      <c r="I127" s="16">
        <v>2</v>
      </c>
      <c r="J127" s="16">
        <v>8</v>
      </c>
      <c r="K127" s="16">
        <v>1</v>
      </c>
      <c r="L127" s="16">
        <v>62</v>
      </c>
      <c r="N127" s="17">
        <f t="shared" si="23"/>
        <v>71</v>
      </c>
      <c r="P127" s="16">
        <v>5</v>
      </c>
      <c r="Q127" s="16">
        <v>79</v>
      </c>
      <c r="R127" s="16">
        <v>1</v>
      </c>
      <c r="T127" s="17">
        <f>SUM(O127:S127)</f>
        <v>85</v>
      </c>
      <c r="U127" s="16">
        <v>8</v>
      </c>
      <c r="V127" s="16">
        <v>6</v>
      </c>
      <c r="W127" s="16">
        <v>81</v>
      </c>
      <c r="Z127" s="17">
        <f>SUM(U127:Y127)</f>
        <v>95</v>
      </c>
      <c r="AB127" s="16">
        <v>8</v>
      </c>
      <c r="AC127" s="16">
        <v>78</v>
      </c>
      <c r="AD127" s="16">
        <v>19</v>
      </c>
      <c r="AF127" s="17">
        <f t="shared" si="21"/>
        <v>105</v>
      </c>
      <c r="AG127" s="16">
        <v>9</v>
      </c>
      <c r="AH127" s="16">
        <f>11</f>
        <v>11</v>
      </c>
      <c r="AI127" s="16">
        <v>82</v>
      </c>
      <c r="AJ127" s="16">
        <v>6</v>
      </c>
      <c r="AL127" s="17">
        <f t="shared" si="24"/>
        <v>108</v>
      </c>
      <c r="AM127" s="14">
        <f t="shared" si="19"/>
        <v>1364</v>
      </c>
    </row>
    <row r="128" spans="1:47" x14ac:dyDescent="0.25">
      <c r="A128" s="15">
        <v>66149</v>
      </c>
      <c r="B128" s="15" t="s">
        <v>87</v>
      </c>
      <c r="D128" s="17">
        <v>29</v>
      </c>
      <c r="I128" s="16">
        <v>3</v>
      </c>
      <c r="J128" s="16">
        <v>5</v>
      </c>
      <c r="N128" s="17">
        <f t="shared" si="23"/>
        <v>5</v>
      </c>
      <c r="AF128" s="17">
        <f t="shared" si="21"/>
        <v>0</v>
      </c>
      <c r="AL128" s="17">
        <f t="shared" si="24"/>
        <v>0</v>
      </c>
      <c r="AM128" s="14">
        <f t="shared" si="19"/>
        <v>37</v>
      </c>
    </row>
    <row r="129" spans="1:52" x14ac:dyDescent="0.25">
      <c r="A129" s="8">
        <v>66185</v>
      </c>
      <c r="B129" s="8" t="s">
        <v>146</v>
      </c>
      <c r="E129" s="17">
        <v>0</v>
      </c>
      <c r="Q129" s="16">
        <v>22</v>
      </c>
      <c r="R129" s="16">
        <v>1</v>
      </c>
      <c r="T129" s="17">
        <f>SUM(O129:S129)</f>
        <v>23</v>
      </c>
      <c r="W129" s="16">
        <v>21</v>
      </c>
      <c r="X129" s="16">
        <v>9</v>
      </c>
      <c r="Z129" s="17">
        <f>SUM(U129:Y129)</f>
        <v>30</v>
      </c>
      <c r="AC129" s="16">
        <v>22</v>
      </c>
      <c r="AD129" s="16">
        <v>6</v>
      </c>
      <c r="AF129" s="17">
        <f t="shared" si="21"/>
        <v>28</v>
      </c>
      <c r="AL129" s="17">
        <f t="shared" si="24"/>
        <v>0</v>
      </c>
      <c r="AM129" s="14">
        <f t="shared" si="19"/>
        <v>81</v>
      </c>
    </row>
    <row r="130" spans="1:52" x14ac:dyDescent="0.25">
      <c r="A130" s="8">
        <v>66225</v>
      </c>
      <c r="B130" s="8" t="s">
        <v>203</v>
      </c>
      <c r="AC130" s="16">
        <v>26</v>
      </c>
      <c r="AD130" s="16">
        <v>12</v>
      </c>
      <c r="AF130" s="17">
        <f t="shared" si="21"/>
        <v>38</v>
      </c>
      <c r="AI130" s="16">
        <v>55</v>
      </c>
      <c r="AJ130" s="16">
        <v>15</v>
      </c>
      <c r="AL130" s="17">
        <f t="shared" si="24"/>
        <v>70</v>
      </c>
      <c r="AM130" s="14">
        <f t="shared" ref="AM130:AM161" si="25">SUM(C130:I130)+N130+T130+Z130+AF130+AL130</f>
        <v>108</v>
      </c>
    </row>
    <row r="131" spans="1:52" x14ac:dyDescent="0.25">
      <c r="A131" s="8">
        <v>66239</v>
      </c>
      <c r="B131" s="8" t="s">
        <v>230</v>
      </c>
      <c r="AI131" s="16">
        <v>22</v>
      </c>
      <c r="AJ131" s="16">
        <v>23</v>
      </c>
      <c r="AL131" s="17">
        <f t="shared" si="24"/>
        <v>45</v>
      </c>
      <c r="AM131" s="14">
        <f t="shared" si="25"/>
        <v>45</v>
      </c>
    </row>
    <row r="132" spans="1:52" x14ac:dyDescent="0.25">
      <c r="A132" s="15">
        <v>66154</v>
      </c>
      <c r="B132" s="15" t="s">
        <v>75</v>
      </c>
      <c r="D132" s="17">
        <v>190</v>
      </c>
      <c r="L132" s="16">
        <v>109</v>
      </c>
      <c r="N132" s="17">
        <f>SUM(J132:M132)</f>
        <v>109</v>
      </c>
      <c r="Q132" s="16">
        <v>62</v>
      </c>
      <c r="R132" s="16">
        <v>16</v>
      </c>
      <c r="T132" s="17">
        <f>SUM(O132:S132)</f>
        <v>78</v>
      </c>
      <c r="W132" s="16">
        <v>77</v>
      </c>
      <c r="X132" s="16">
        <v>22</v>
      </c>
      <c r="Z132" s="17">
        <f>SUM(U132:Y132)</f>
        <v>99</v>
      </c>
      <c r="AC132" s="16">
        <v>88</v>
      </c>
      <c r="AD132" s="16">
        <v>24</v>
      </c>
      <c r="AF132" s="17">
        <f t="shared" ref="AF132:AF151" si="26">SUM(AA132:AE132)</f>
        <v>112</v>
      </c>
      <c r="AI132" s="16">
        <v>66</v>
      </c>
      <c r="AJ132" s="16">
        <v>22</v>
      </c>
      <c r="AL132" s="17">
        <f t="shared" si="24"/>
        <v>88</v>
      </c>
      <c r="AM132" s="14">
        <f t="shared" si="25"/>
        <v>676</v>
      </c>
    </row>
    <row r="133" spans="1:52" x14ac:dyDescent="0.25">
      <c r="A133" s="8">
        <v>68325</v>
      </c>
      <c r="B133" s="8" t="s">
        <v>177</v>
      </c>
      <c r="W133" s="16">
        <v>9</v>
      </c>
      <c r="X133" s="16">
        <v>18</v>
      </c>
      <c r="Z133" s="17">
        <f>SUM(U133:Y133)</f>
        <v>27</v>
      </c>
      <c r="AC133" s="16">
        <v>15</v>
      </c>
      <c r="AD133" s="16">
        <v>11</v>
      </c>
      <c r="AF133" s="17">
        <f t="shared" si="26"/>
        <v>26</v>
      </c>
      <c r="AI133" s="16">
        <v>31</v>
      </c>
      <c r="AJ133" s="16">
        <v>10</v>
      </c>
      <c r="AL133" s="17">
        <f t="shared" si="24"/>
        <v>41</v>
      </c>
      <c r="AM133" s="14">
        <f t="shared" si="25"/>
        <v>94</v>
      </c>
    </row>
    <row r="134" spans="1:52" x14ac:dyDescent="0.25">
      <c r="A134" s="15">
        <v>79086</v>
      </c>
      <c r="B134" s="15" t="s">
        <v>88</v>
      </c>
      <c r="C134" s="17">
        <v>214</v>
      </c>
      <c r="D134" s="17">
        <v>20</v>
      </c>
      <c r="L134" s="16">
        <v>23</v>
      </c>
      <c r="N134" s="17">
        <f>SUM(J134:M134)</f>
        <v>23</v>
      </c>
      <c r="Q134" s="16">
        <v>11</v>
      </c>
      <c r="T134" s="17">
        <f>SUM(O134:S134)</f>
        <v>11</v>
      </c>
      <c r="AC134" s="16">
        <v>14</v>
      </c>
      <c r="AF134" s="17">
        <f t="shared" si="26"/>
        <v>14</v>
      </c>
      <c r="AI134" s="16">
        <v>3</v>
      </c>
      <c r="AL134" s="17">
        <f t="shared" si="24"/>
        <v>3</v>
      </c>
      <c r="AM134" s="14">
        <f t="shared" si="25"/>
        <v>285</v>
      </c>
    </row>
    <row r="135" spans="1:52" x14ac:dyDescent="0.25">
      <c r="A135" s="15">
        <v>66075</v>
      </c>
      <c r="B135" s="15" t="s">
        <v>35</v>
      </c>
      <c r="C135" s="17">
        <v>1483</v>
      </c>
      <c r="D135" s="17">
        <v>67</v>
      </c>
      <c r="F135" s="16">
        <v>27</v>
      </c>
      <c r="G135" s="16">
        <v>19</v>
      </c>
      <c r="H135" s="16">
        <f>9+16</f>
        <v>25</v>
      </c>
      <c r="I135" s="16">
        <v>8</v>
      </c>
      <c r="J135" s="16">
        <v>10</v>
      </c>
      <c r="K135" s="16">
        <v>6</v>
      </c>
      <c r="L135" s="16">
        <v>17</v>
      </c>
      <c r="N135" s="17">
        <f>SUM(J135:M135)</f>
        <v>33</v>
      </c>
      <c r="O135" s="16">
        <v>4</v>
      </c>
      <c r="P135" s="16">
        <v>8</v>
      </c>
      <c r="Q135" s="16">
        <v>17</v>
      </c>
      <c r="R135" s="16">
        <v>3</v>
      </c>
      <c r="T135" s="17">
        <f>SUM(O135:S135)</f>
        <v>32</v>
      </c>
      <c r="AF135" s="17">
        <f t="shared" si="26"/>
        <v>0</v>
      </c>
      <c r="AL135" s="17">
        <f t="shared" si="24"/>
        <v>0</v>
      </c>
      <c r="AM135" s="14">
        <f t="shared" si="25"/>
        <v>1694</v>
      </c>
      <c r="AZ135" s="16" t="s">
        <v>218</v>
      </c>
    </row>
    <row r="136" spans="1:52" x14ac:dyDescent="0.25">
      <c r="A136" s="8">
        <v>66092</v>
      </c>
      <c r="B136" s="8" t="s">
        <v>81</v>
      </c>
      <c r="C136" s="17">
        <v>4732</v>
      </c>
      <c r="D136" s="17">
        <v>0</v>
      </c>
      <c r="F136" s="16">
        <v>4</v>
      </c>
      <c r="AF136" s="17">
        <f t="shared" si="26"/>
        <v>0</v>
      </c>
      <c r="AL136" s="17">
        <f t="shared" si="24"/>
        <v>0</v>
      </c>
      <c r="AM136" s="14">
        <f t="shared" si="25"/>
        <v>4736</v>
      </c>
      <c r="AV136" s="16" t="s">
        <v>218</v>
      </c>
      <c r="AW136" s="16" t="s">
        <v>218</v>
      </c>
    </row>
    <row r="137" spans="1:52" x14ac:dyDescent="0.25">
      <c r="A137" s="15">
        <v>75030</v>
      </c>
      <c r="B137" s="15" t="s">
        <v>61</v>
      </c>
      <c r="C137" s="17">
        <v>2155</v>
      </c>
      <c r="D137" s="17">
        <v>172</v>
      </c>
      <c r="G137" s="16">
        <v>1</v>
      </c>
      <c r="H137" s="16">
        <f>6+5</f>
        <v>11</v>
      </c>
      <c r="I137" s="16">
        <v>1</v>
      </c>
      <c r="L137" s="16">
        <v>43</v>
      </c>
      <c r="N137" s="17">
        <f>SUM(J137:M137)</f>
        <v>43</v>
      </c>
      <c r="Q137" s="16">
        <v>37</v>
      </c>
      <c r="T137" s="17">
        <f>SUM(O137:S137)</f>
        <v>37</v>
      </c>
      <c r="W137" s="16">
        <v>48</v>
      </c>
      <c r="X137" s="16">
        <v>10</v>
      </c>
      <c r="Z137" s="17">
        <f>SUM(U137:Y137)</f>
        <v>58</v>
      </c>
      <c r="AC137" s="16">
        <v>29</v>
      </c>
      <c r="AE137" s="16">
        <v>3</v>
      </c>
      <c r="AF137" s="17">
        <f t="shared" si="26"/>
        <v>32</v>
      </c>
      <c r="AI137" s="16">
        <v>27</v>
      </c>
      <c r="AJ137" s="16">
        <v>17</v>
      </c>
      <c r="AL137" s="17">
        <f t="shared" si="24"/>
        <v>44</v>
      </c>
      <c r="AM137" s="14">
        <f t="shared" si="25"/>
        <v>2554</v>
      </c>
      <c r="AU137" s="16" t="s">
        <v>218</v>
      </c>
    </row>
    <row r="138" spans="1:52" x14ac:dyDescent="0.25">
      <c r="A138" s="8">
        <v>75465</v>
      </c>
      <c r="B138" s="8" t="s">
        <v>129</v>
      </c>
      <c r="C138" s="17">
        <v>0</v>
      </c>
      <c r="D138" s="17">
        <v>0</v>
      </c>
      <c r="L138" s="16">
        <v>2</v>
      </c>
      <c r="N138" s="17">
        <f>SUM(J138:M138)</f>
        <v>2</v>
      </c>
      <c r="Q138" s="16">
        <v>4</v>
      </c>
      <c r="T138" s="17">
        <f>SUM(O138:S138)</f>
        <v>4</v>
      </c>
      <c r="Z138" s="17">
        <f>SUM(U138:Y138)</f>
        <v>0</v>
      </c>
      <c r="AF138" s="17">
        <f t="shared" si="26"/>
        <v>0</v>
      </c>
      <c r="AL138" s="17">
        <f t="shared" si="24"/>
        <v>0</v>
      </c>
      <c r="AM138" s="14">
        <f t="shared" si="25"/>
        <v>6</v>
      </c>
    </row>
    <row r="139" spans="1:52" x14ac:dyDescent="0.25">
      <c r="A139" s="15">
        <v>66088</v>
      </c>
      <c r="B139" s="15" t="s">
        <v>40</v>
      </c>
      <c r="C139" s="17">
        <v>1168</v>
      </c>
      <c r="D139" s="17">
        <v>117</v>
      </c>
      <c r="L139" s="16">
        <v>22</v>
      </c>
      <c r="N139" s="17">
        <f>SUM(J139:M139)</f>
        <v>22</v>
      </c>
      <c r="Q139" s="16">
        <v>24</v>
      </c>
      <c r="R139" s="16">
        <v>5</v>
      </c>
      <c r="T139" s="17">
        <f>SUM(O139:S139)</f>
        <v>29</v>
      </c>
      <c r="W139" s="16">
        <v>32</v>
      </c>
      <c r="X139" s="16">
        <v>12</v>
      </c>
      <c r="Z139" s="17">
        <f>SUM(U139:Y139)</f>
        <v>44</v>
      </c>
      <c r="AC139" s="16">
        <v>37</v>
      </c>
      <c r="AD139" s="16">
        <v>11</v>
      </c>
      <c r="AF139" s="17">
        <f t="shared" si="26"/>
        <v>48</v>
      </c>
      <c r="AI139" s="16">
        <v>32</v>
      </c>
      <c r="AL139" s="17">
        <f t="shared" si="24"/>
        <v>32</v>
      </c>
      <c r="AM139" s="14">
        <f t="shared" si="25"/>
        <v>1460</v>
      </c>
    </row>
    <row r="140" spans="1:52" x14ac:dyDescent="0.25">
      <c r="A140" s="8">
        <v>66178</v>
      </c>
      <c r="B140" s="8" t="s">
        <v>130</v>
      </c>
      <c r="C140" s="17">
        <v>0</v>
      </c>
      <c r="D140" s="17">
        <v>0</v>
      </c>
      <c r="L140" s="16">
        <v>14</v>
      </c>
      <c r="N140" s="17">
        <f>SUM(J140:M140)</f>
        <v>14</v>
      </c>
      <c r="Q140" s="16">
        <v>57</v>
      </c>
      <c r="R140" s="16">
        <v>18</v>
      </c>
      <c r="T140" s="17">
        <f>SUM(O140:S140)</f>
        <v>75</v>
      </c>
      <c r="W140" s="16">
        <v>78</v>
      </c>
      <c r="X140" s="16">
        <v>21</v>
      </c>
      <c r="Z140" s="17">
        <f>SUM(U140:Y140)</f>
        <v>99</v>
      </c>
      <c r="AC140" s="16">
        <v>44</v>
      </c>
      <c r="AD140" s="16">
        <v>11</v>
      </c>
      <c r="AF140" s="17">
        <f t="shared" si="26"/>
        <v>55</v>
      </c>
      <c r="AI140" s="16">
        <v>48</v>
      </c>
      <c r="AJ140" s="16">
        <v>25</v>
      </c>
      <c r="AK140" s="16">
        <v>4</v>
      </c>
      <c r="AL140" s="17">
        <f t="shared" si="24"/>
        <v>77</v>
      </c>
      <c r="AM140" s="14">
        <f t="shared" si="25"/>
        <v>320</v>
      </c>
    </row>
    <row r="141" spans="1:52" x14ac:dyDescent="0.25">
      <c r="A141" s="8">
        <v>79239</v>
      </c>
      <c r="B141" s="8" t="s">
        <v>210</v>
      </c>
      <c r="AC141" s="16">
        <v>25</v>
      </c>
      <c r="AD141" s="16">
        <v>8</v>
      </c>
      <c r="AF141" s="17">
        <f t="shared" si="26"/>
        <v>33</v>
      </c>
      <c r="AI141" s="16">
        <v>26</v>
      </c>
      <c r="AL141" s="17">
        <f t="shared" si="24"/>
        <v>26</v>
      </c>
      <c r="AM141" s="14">
        <f t="shared" si="25"/>
        <v>59</v>
      </c>
    </row>
    <row r="142" spans="1:52" x14ac:dyDescent="0.25">
      <c r="A142" s="15">
        <v>66093</v>
      </c>
      <c r="B142" s="15" t="s">
        <v>43</v>
      </c>
      <c r="C142" s="17">
        <v>2190</v>
      </c>
      <c r="D142" s="17">
        <v>319</v>
      </c>
      <c r="F142" s="16">
        <v>17</v>
      </c>
      <c r="G142" s="16">
        <v>33</v>
      </c>
      <c r="H142" s="16">
        <v>6</v>
      </c>
      <c r="I142" s="16">
        <v>6</v>
      </c>
      <c r="J142" s="16">
        <v>8</v>
      </c>
      <c r="K142" s="16">
        <v>8</v>
      </c>
      <c r="L142" s="16">
        <v>66</v>
      </c>
      <c r="N142" s="17">
        <f>SUM(J142:M142)</f>
        <v>82</v>
      </c>
      <c r="O142" s="16">
        <v>6</v>
      </c>
      <c r="P142" s="16">
        <v>14</v>
      </c>
      <c r="Q142" s="16">
        <v>82</v>
      </c>
      <c r="R142" s="16">
        <v>62</v>
      </c>
      <c r="T142" s="17">
        <f>SUM(O142:S142)</f>
        <v>164</v>
      </c>
      <c r="U142" s="16">
        <v>12</v>
      </c>
      <c r="V142" s="16">
        <v>12</v>
      </c>
      <c r="W142" s="16">
        <f>131-57</f>
        <v>74</v>
      </c>
      <c r="X142" s="16">
        <v>57</v>
      </c>
      <c r="Z142" s="17">
        <f>SUM(U142:Y142)</f>
        <v>155</v>
      </c>
      <c r="AA142" s="16">
        <v>10</v>
      </c>
      <c r="AB142" s="16">
        <v>7</v>
      </c>
      <c r="AC142" s="16">
        <v>53</v>
      </c>
      <c r="AD142" s="16">
        <v>77</v>
      </c>
      <c r="AF142" s="17">
        <f t="shared" si="26"/>
        <v>147</v>
      </c>
      <c r="AG142" s="16">
        <v>10</v>
      </c>
      <c r="AH142" s="16">
        <f>7</f>
        <v>7</v>
      </c>
      <c r="AI142" s="16">
        <v>65</v>
      </c>
      <c r="AJ142" s="16">
        <v>81</v>
      </c>
      <c r="AL142" s="17">
        <f t="shared" si="24"/>
        <v>163</v>
      </c>
      <c r="AM142" s="14">
        <f t="shared" si="25"/>
        <v>3282</v>
      </c>
      <c r="AV142" s="16" t="s">
        <v>218</v>
      </c>
    </row>
    <row r="143" spans="1:52" x14ac:dyDescent="0.25">
      <c r="A143" s="15">
        <v>66091</v>
      </c>
      <c r="B143" s="15" t="s">
        <v>42</v>
      </c>
      <c r="C143" s="17">
        <v>789</v>
      </c>
      <c r="D143" s="17">
        <v>30</v>
      </c>
      <c r="Q143" s="16">
        <v>1</v>
      </c>
      <c r="T143" s="17">
        <f t="shared" ref="T143:T148" si="27">SUM(O143:S143)</f>
        <v>1</v>
      </c>
      <c r="AF143" s="17">
        <f t="shared" si="26"/>
        <v>0</v>
      </c>
      <c r="AL143" s="17">
        <f t="shared" si="24"/>
        <v>0</v>
      </c>
      <c r="AM143" s="14">
        <f t="shared" si="25"/>
        <v>820</v>
      </c>
    </row>
    <row r="144" spans="1:52" x14ac:dyDescent="0.25">
      <c r="A144" s="15">
        <v>66014</v>
      </c>
      <c r="B144" s="15" t="s">
        <v>8</v>
      </c>
      <c r="C144" s="17">
        <v>420</v>
      </c>
      <c r="D144" s="17">
        <v>198</v>
      </c>
      <c r="F144" s="16">
        <v>3</v>
      </c>
      <c r="G144" s="16">
        <v>1</v>
      </c>
      <c r="H144" s="16">
        <v>1</v>
      </c>
      <c r="K144" s="16">
        <v>4</v>
      </c>
      <c r="L144" s="16">
        <v>24</v>
      </c>
      <c r="N144" s="17">
        <f>SUM(J144:M144)</f>
        <v>28</v>
      </c>
      <c r="O144" s="16">
        <v>2</v>
      </c>
      <c r="P144" s="16">
        <v>3</v>
      </c>
      <c r="Q144" s="16">
        <v>50</v>
      </c>
      <c r="R144" s="16">
        <v>22</v>
      </c>
      <c r="T144" s="17">
        <f t="shared" si="27"/>
        <v>77</v>
      </c>
      <c r="V144" s="16">
        <v>1</v>
      </c>
      <c r="W144" s="16">
        <v>52</v>
      </c>
      <c r="X144" s="16">
        <v>32</v>
      </c>
      <c r="Z144" s="17">
        <f>SUM(U144:Y144)</f>
        <v>85</v>
      </c>
      <c r="AA144" s="16">
        <v>4</v>
      </c>
      <c r="AC144" s="16">
        <v>0</v>
      </c>
      <c r="AD144" s="16">
        <v>12</v>
      </c>
      <c r="AF144" s="17">
        <f t="shared" si="26"/>
        <v>16</v>
      </c>
      <c r="AG144" s="16">
        <v>2</v>
      </c>
      <c r="AH144" s="16">
        <v>2</v>
      </c>
      <c r="AI144" s="16">
        <v>18</v>
      </c>
      <c r="AJ144" s="16">
        <v>5</v>
      </c>
      <c r="AL144" s="17">
        <f t="shared" si="24"/>
        <v>27</v>
      </c>
      <c r="AM144" s="14">
        <f t="shared" si="25"/>
        <v>856</v>
      </c>
    </row>
    <row r="145" spans="1:48" x14ac:dyDescent="0.25">
      <c r="A145" s="15">
        <v>78030</v>
      </c>
      <c r="B145" s="15" t="s">
        <v>63</v>
      </c>
      <c r="C145" s="17">
        <v>904</v>
      </c>
      <c r="D145" s="17">
        <v>352</v>
      </c>
      <c r="L145" s="16">
        <v>49</v>
      </c>
      <c r="N145" s="17">
        <f>SUM(J145:M145)</f>
        <v>49</v>
      </c>
      <c r="Q145" s="16">
        <v>46</v>
      </c>
      <c r="T145" s="17">
        <f t="shared" si="27"/>
        <v>46</v>
      </c>
      <c r="W145" s="16">
        <v>78</v>
      </c>
      <c r="X145" s="16">
        <v>4</v>
      </c>
      <c r="Z145" s="17">
        <f>SUM(U145:Y145)</f>
        <v>82</v>
      </c>
      <c r="AC145" s="16">
        <v>37</v>
      </c>
      <c r="AD145" s="16">
        <v>3</v>
      </c>
      <c r="AF145" s="17">
        <f t="shared" si="26"/>
        <v>40</v>
      </c>
      <c r="AI145" s="16">
        <v>38</v>
      </c>
      <c r="AJ145" s="16">
        <v>10</v>
      </c>
      <c r="AL145" s="17">
        <f t="shared" si="24"/>
        <v>48</v>
      </c>
      <c r="AM145" s="14">
        <f t="shared" si="25"/>
        <v>1521</v>
      </c>
    </row>
    <row r="146" spans="1:48" x14ac:dyDescent="0.25">
      <c r="A146" s="8">
        <v>66005</v>
      </c>
      <c r="B146" s="15" t="s">
        <v>80</v>
      </c>
      <c r="C146" s="17">
        <v>2261</v>
      </c>
      <c r="D146" s="17">
        <v>191</v>
      </c>
      <c r="F146" s="16">
        <v>34</v>
      </c>
      <c r="G146" s="16">
        <v>18</v>
      </c>
      <c r="H146" s="16">
        <f>1+7+9</f>
        <v>17</v>
      </c>
      <c r="I146" s="16">
        <v>10</v>
      </c>
      <c r="J146" s="16">
        <v>11</v>
      </c>
      <c r="K146" s="16">
        <v>6</v>
      </c>
      <c r="L146" s="16">
        <v>38</v>
      </c>
      <c r="N146" s="17">
        <f>SUM(J146:M146)</f>
        <v>55</v>
      </c>
      <c r="O146" s="16">
        <v>6</v>
      </c>
      <c r="P146" s="16">
        <v>8</v>
      </c>
      <c r="Q146" s="16">
        <v>36</v>
      </c>
      <c r="R146" s="16">
        <v>3</v>
      </c>
      <c r="T146" s="17">
        <f t="shared" si="27"/>
        <v>53</v>
      </c>
      <c r="U146" s="16">
        <v>8</v>
      </c>
      <c r="V146" s="16">
        <v>5</v>
      </c>
      <c r="W146" s="16">
        <v>39</v>
      </c>
      <c r="X146" s="16">
        <v>8</v>
      </c>
      <c r="Z146" s="17">
        <f>SUM(U146:Y146)</f>
        <v>60</v>
      </c>
      <c r="AA146" s="16">
        <v>10</v>
      </c>
      <c r="AB146" s="16">
        <v>10</v>
      </c>
      <c r="AC146" s="16">
        <v>22</v>
      </c>
      <c r="AD146" s="16">
        <v>2</v>
      </c>
      <c r="AF146" s="17">
        <f t="shared" si="26"/>
        <v>44</v>
      </c>
      <c r="AG146" s="16">
        <v>3</v>
      </c>
      <c r="AH146" s="16">
        <f>2+1</f>
        <v>3</v>
      </c>
      <c r="AI146" s="16">
        <v>10</v>
      </c>
      <c r="AL146" s="17">
        <f t="shared" si="24"/>
        <v>16</v>
      </c>
      <c r="AM146" s="14">
        <f t="shared" si="25"/>
        <v>2759</v>
      </c>
      <c r="AU146" s="16" t="s">
        <v>218</v>
      </c>
    </row>
    <row r="147" spans="1:48" x14ac:dyDescent="0.25">
      <c r="A147" s="15">
        <v>66082</v>
      </c>
      <c r="B147" s="15" t="s">
        <v>38</v>
      </c>
      <c r="C147" s="17">
        <v>1070</v>
      </c>
      <c r="D147" s="17">
        <v>216</v>
      </c>
      <c r="F147" s="16">
        <v>18</v>
      </c>
      <c r="G147" s="16">
        <v>15</v>
      </c>
      <c r="H147" s="16">
        <f>7+6</f>
        <v>13</v>
      </c>
      <c r="I147" s="16">
        <v>3</v>
      </c>
      <c r="J147" s="16">
        <v>10</v>
      </c>
      <c r="K147" s="16">
        <v>5</v>
      </c>
      <c r="L147" s="16">
        <v>40</v>
      </c>
      <c r="N147" s="17">
        <f>SUM(J147:M147)</f>
        <v>55</v>
      </c>
      <c r="O147" s="16">
        <v>9</v>
      </c>
      <c r="P147" s="16">
        <v>10</v>
      </c>
      <c r="Q147" s="16">
        <v>37</v>
      </c>
      <c r="T147" s="17">
        <f t="shared" si="27"/>
        <v>56</v>
      </c>
      <c r="W147" s="16">
        <v>8</v>
      </c>
      <c r="Z147" s="17">
        <f>SUM(U147:Y147)</f>
        <v>8</v>
      </c>
      <c r="AF147" s="17">
        <f t="shared" si="26"/>
        <v>0</v>
      </c>
      <c r="AL147" s="17">
        <f t="shared" si="24"/>
        <v>0</v>
      </c>
      <c r="AM147" s="14">
        <f t="shared" si="25"/>
        <v>1454</v>
      </c>
    </row>
    <row r="148" spans="1:48" x14ac:dyDescent="0.25">
      <c r="A148" s="15">
        <v>66076</v>
      </c>
      <c r="B148" s="15" t="s">
        <v>36</v>
      </c>
      <c r="C148" s="17">
        <v>2414</v>
      </c>
      <c r="D148" s="17">
        <v>359</v>
      </c>
      <c r="F148" s="16">
        <v>21</v>
      </c>
      <c r="G148" s="16">
        <v>26</v>
      </c>
      <c r="H148" s="16">
        <f>4+8</f>
        <v>12</v>
      </c>
      <c r="I148" s="16">
        <v>8</v>
      </c>
      <c r="J148" s="16">
        <v>8</v>
      </c>
      <c r="K148" s="16">
        <v>7</v>
      </c>
      <c r="L148" s="16">
        <v>68</v>
      </c>
      <c r="N148" s="17">
        <f>SUM(J148:M148)</f>
        <v>83</v>
      </c>
      <c r="O148" s="16">
        <v>9</v>
      </c>
      <c r="P148" s="16">
        <v>7</v>
      </c>
      <c r="Q148" s="16">
        <v>93</v>
      </c>
      <c r="R148" s="16">
        <v>24</v>
      </c>
      <c r="T148" s="17">
        <f t="shared" si="27"/>
        <v>133</v>
      </c>
      <c r="U148" s="16">
        <v>5</v>
      </c>
      <c r="V148" s="16">
        <v>5</v>
      </c>
      <c r="W148" s="16">
        <f>134-37</f>
        <v>97</v>
      </c>
      <c r="X148" s="16">
        <v>37</v>
      </c>
      <c r="Z148" s="17">
        <f>SUM(U148:Y148)</f>
        <v>144</v>
      </c>
      <c r="AA148" s="16">
        <v>10</v>
      </c>
      <c r="AB148" s="16">
        <v>9</v>
      </c>
      <c r="AC148" s="16">
        <v>48</v>
      </c>
      <c r="AD148" s="16">
        <v>32</v>
      </c>
      <c r="AF148" s="17">
        <f t="shared" si="26"/>
        <v>99</v>
      </c>
      <c r="AG148" s="16">
        <v>12</v>
      </c>
      <c r="AH148" s="16">
        <f>6+1</f>
        <v>7</v>
      </c>
      <c r="AI148" s="16">
        <v>35</v>
      </c>
      <c r="AJ148" s="16">
        <v>35</v>
      </c>
      <c r="AL148" s="17">
        <f t="shared" si="24"/>
        <v>89</v>
      </c>
      <c r="AM148" s="14">
        <f t="shared" si="25"/>
        <v>3388</v>
      </c>
      <c r="AV148" s="16" t="s">
        <v>218</v>
      </c>
    </row>
    <row r="149" spans="1:48" x14ac:dyDescent="0.25">
      <c r="A149" s="15">
        <v>66215</v>
      </c>
      <c r="B149" s="15" t="s">
        <v>205</v>
      </c>
      <c r="AC149" s="16">
        <v>17</v>
      </c>
      <c r="AD149" s="16">
        <v>14</v>
      </c>
      <c r="AF149" s="17">
        <f t="shared" si="26"/>
        <v>31</v>
      </c>
      <c r="AI149" s="16">
        <v>17</v>
      </c>
      <c r="AJ149" s="16">
        <v>31</v>
      </c>
      <c r="AL149" s="17">
        <f t="shared" si="24"/>
        <v>48</v>
      </c>
      <c r="AM149" s="14">
        <f t="shared" si="25"/>
        <v>79</v>
      </c>
    </row>
    <row r="150" spans="1:48" x14ac:dyDescent="0.25">
      <c r="A150" s="15">
        <v>66227</v>
      </c>
      <c r="B150" s="15" t="s">
        <v>204</v>
      </c>
      <c r="AC150" s="16">
        <v>35</v>
      </c>
      <c r="AD150" s="16">
        <v>10</v>
      </c>
      <c r="AF150" s="17">
        <f t="shared" si="26"/>
        <v>45</v>
      </c>
      <c r="AI150" s="16">
        <v>45</v>
      </c>
      <c r="AJ150" s="16">
        <v>10</v>
      </c>
      <c r="AL150" s="17">
        <f t="shared" si="24"/>
        <v>55</v>
      </c>
      <c r="AM150" s="14">
        <f t="shared" si="25"/>
        <v>100</v>
      </c>
    </row>
    <row r="151" spans="1:48" x14ac:dyDescent="0.25">
      <c r="A151" s="15">
        <v>66228</v>
      </c>
      <c r="B151" s="15" t="s">
        <v>206</v>
      </c>
      <c r="AC151" s="16">
        <v>36</v>
      </c>
      <c r="AD151" s="16">
        <v>10</v>
      </c>
      <c r="AF151" s="17">
        <f t="shared" si="26"/>
        <v>46</v>
      </c>
      <c r="AI151" s="16">
        <v>63</v>
      </c>
      <c r="AJ151" s="16">
        <v>19</v>
      </c>
      <c r="AL151" s="17">
        <f t="shared" si="24"/>
        <v>82</v>
      </c>
      <c r="AM151" s="14">
        <f t="shared" si="25"/>
        <v>128</v>
      </c>
    </row>
    <row r="153" spans="1:48" x14ac:dyDescent="0.25">
      <c r="AM153" s="15"/>
    </row>
  </sheetData>
  <autoFilter ref="A1:AR153" xr:uid="{00000000-0001-0000-0000-000000000000}">
    <sortState xmlns:xlrd2="http://schemas.microsoft.com/office/spreadsheetml/2017/richdata2" ref="A2:AR153">
      <sortCondition ref="B1:B153"/>
    </sortState>
  </autoFilter>
  <sortState xmlns:xlrd2="http://schemas.microsoft.com/office/spreadsheetml/2017/richdata2" ref="A4:AM152">
    <sortCondition ref="B1:B152"/>
  </sortState>
  <conditionalFormatting sqref="AM1:AM151 AM154:AM1048576">
    <cfRule type="cellIs" dxfId="88" priority="7" operator="between">
      <formula>2900</formula>
      <formula>3000</formula>
    </cfRule>
    <cfRule type="cellIs" dxfId="87" priority="8" operator="between">
      <formula>1900</formula>
      <formula>2000</formula>
    </cfRule>
  </conditionalFormatting>
  <conditionalFormatting sqref="AM1:AM151 AP4:AP5 AP7 AP9:AP13 AP16 AM154:AM1048576">
    <cfRule type="cellIs" dxfId="86" priority="10" operator="between">
      <formula>1000</formula>
      <formula>1200</formula>
    </cfRule>
  </conditionalFormatting>
  <conditionalFormatting sqref="AM2:AM21 AM23:AM151">
    <cfRule type="expression" dxfId="85" priority="2">
      <formula>AND(AM2=0,AY2="")</formula>
    </cfRule>
    <cfRule type="expression" dxfId="84" priority="3">
      <formula>AND(AM2&gt;5000,AM2&lt;5201,AX2="")</formula>
    </cfRule>
    <cfRule type="expression" dxfId="83" priority="4">
      <formula>AND(AM2&gt;4000,AM2&lt;4201,AW2="")</formula>
    </cfRule>
    <cfRule type="expression" dxfId="82" priority="5">
      <formula>AND(AM2&gt;3000,AM2&lt;3201,AV2="")</formula>
    </cfRule>
    <cfRule type="expression" dxfId="81" priority="6">
      <formula>AND(AM2&gt;1999,AM2&lt;2201,AU2="")</formula>
    </cfRule>
  </conditionalFormatting>
  <conditionalFormatting sqref="AM2:AM151">
    <cfRule type="expression" dxfId="80" priority="1">
      <formula>AND(AM2&gt;1500,AM2&lt;2000,AZ2="")</formula>
    </cfRule>
  </conditionalFormatting>
  <conditionalFormatting sqref="AM18">
    <cfRule type="expression" dxfId="79" priority="22">
      <formula>AND(AM18&gt;1999,AM18&lt;2201,AU18="")</formula>
    </cfRule>
  </conditionalFormatting>
  <conditionalFormatting sqref="AM22">
    <cfRule type="expression" dxfId="78" priority="240">
      <formula>AND(AM22=0,AY22="")</formula>
    </cfRule>
    <cfRule type="expression" dxfId="77" priority="241">
      <formula>AND(AM22&gt;5000,AM22&lt;5201,AX22="")</formula>
    </cfRule>
    <cfRule type="expression" dxfId="76" priority="242">
      <formula>AND(AM22&gt;4000,AM22&lt;4201,AW22="")</formula>
    </cfRule>
    <cfRule type="expression" dxfId="75" priority="243">
      <formula>AND(AM22&gt;3000,AM22&lt;3201,#REF!="")</formula>
    </cfRule>
    <cfRule type="expression" dxfId="74" priority="244">
      <formula>AND(AM22&gt;1999,AM22&lt;2201,AV22="")</formula>
    </cfRule>
  </conditionalFormatting>
  <conditionalFormatting sqref="AM30">
    <cfRule type="expression" dxfId="73" priority="167">
      <formula>AND(AM30&gt;1500,AM30&lt;2000,AY30="")</formula>
    </cfRule>
    <cfRule type="expression" dxfId="72" priority="168">
      <formula>AND(AM30=0,#REF!="")</formula>
    </cfRule>
    <cfRule type="expression" dxfId="71" priority="169">
      <formula>AND(AM30&gt;5000,AM30&lt;5201,AX30="")</formula>
    </cfRule>
    <cfRule type="expression" dxfId="70" priority="170">
      <formula>AND(AM30&gt;4000,AM30&lt;4201,AW30="")</formula>
    </cfRule>
    <cfRule type="expression" dxfId="69" priority="171">
      <formula>AND(AM30&gt;3000,AM30&lt;3201,AV30="")</formula>
    </cfRule>
    <cfRule type="expression" dxfId="68" priority="172">
      <formula>AND(AM30&gt;1999,AM30&lt;2201,AU30="")</formula>
    </cfRule>
  </conditionalFormatting>
  <conditionalFormatting sqref="AM49:AM50">
    <cfRule type="expression" dxfId="67" priority="149">
      <formula>AND(AM49&gt;5000,AM49&lt;5201,AX49="")</formula>
    </cfRule>
    <cfRule type="expression" dxfId="66" priority="150">
      <formula>AND(AM49&gt;4000,AM49&lt;4201,AW49="")</formula>
    </cfRule>
    <cfRule type="expression" dxfId="65" priority="151">
      <formula>AND(AM49&gt;3000,AM49&lt;3201,AV49="")</formula>
    </cfRule>
    <cfRule type="expression" dxfId="64" priority="152">
      <formula>AND(AM49&gt;1999,AM49&lt;2201,#REF!="")</formula>
    </cfRule>
  </conditionalFormatting>
  <conditionalFormatting sqref="AM55">
    <cfRule type="expression" dxfId="63" priority="157">
      <formula>AND(AM55&gt;5000,AM55&lt;5201,AX55="")</formula>
    </cfRule>
    <cfRule type="expression" dxfId="62" priority="158">
      <formula>AND(AM55&gt;4000,AM55&lt;4201,AW55="")</formula>
    </cfRule>
    <cfRule type="expression" dxfId="61" priority="159">
      <formula>AND(AM55&gt;3000,AM55&lt;3201,#REF!="")</formula>
    </cfRule>
    <cfRule type="expression" dxfId="60" priority="160">
      <formula>AND(AM55&gt;1999,AM55&lt;2201,AV55="")</formula>
    </cfRule>
  </conditionalFormatting>
  <pageMargins left="0.39370078740157483" right="0.19685039370078741" top="0.39370078740157483" bottom="0.39370078740157483" header="0.51181102362204722" footer="0.51181102362204722"/>
  <pageSetup paperSize="9" scale="45" fitToHeight="0" orientation="landscape" r:id="rId1"/>
  <headerFooter>
    <oddFooter>&amp;L&amp;1#&amp;"Times New Roman"&amp;8&amp;K000000Sensitivity: Internal</oddFooter>
  </headerFooter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514350</xdr:colOff>
                <xdr:row>0</xdr:row>
                <xdr:rowOff>295275</xdr:rowOff>
              </to>
            </anchor>
          </controlPr>
        </control>
      </mc:Choice>
      <mc:Fallback>
        <control shapeId="1025" r:id="rId4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1B1E0-F14A-4DBF-AC4E-13ECE9BBF137}">
  <dimension ref="A1:AZ34"/>
  <sheetViews>
    <sheetView workbookViewId="0">
      <selection activeCell="A34" sqref="A34:XFD34"/>
    </sheetView>
  </sheetViews>
  <sheetFormatPr defaultColWidth="18.42578125" defaultRowHeight="15" x14ac:dyDescent="0.25"/>
  <sheetData>
    <row r="1" spans="1:38" ht="26.25" x14ac:dyDescent="0.25">
      <c r="A1" s="1" t="s">
        <v>0</v>
      </c>
      <c r="B1" s="1" t="s">
        <v>1</v>
      </c>
      <c r="C1" s="4" t="s">
        <v>76</v>
      </c>
      <c r="D1" s="4" t="s">
        <v>106</v>
      </c>
      <c r="E1" s="4" t="s">
        <v>70</v>
      </c>
      <c r="F1" s="4" t="s">
        <v>82</v>
      </c>
      <c r="G1" s="4" t="s">
        <v>83</v>
      </c>
      <c r="H1" s="4" t="s">
        <v>91</v>
      </c>
      <c r="I1" s="4" t="s">
        <v>107</v>
      </c>
      <c r="J1" s="4" t="s">
        <v>69</v>
      </c>
    </row>
    <row r="4" spans="1:38" x14ac:dyDescent="0.25">
      <c r="A4" s="5">
        <v>66067</v>
      </c>
      <c r="B4" s="2" t="s">
        <v>77</v>
      </c>
      <c r="C4" s="3">
        <v>3648</v>
      </c>
      <c r="D4" s="3"/>
      <c r="E4" s="3"/>
      <c r="F4" s="3"/>
      <c r="G4" s="3"/>
      <c r="H4" s="3"/>
      <c r="I4" s="3"/>
      <c r="J4" s="4">
        <f t="shared" ref="J4" si="0">SUM(C4:I4)</f>
        <v>3648</v>
      </c>
    </row>
    <row r="6" spans="1:38" s="2" customFormat="1" ht="12.75" x14ac:dyDescent="0.2">
      <c r="A6" s="2">
        <v>66132</v>
      </c>
      <c r="B6" s="2" t="s">
        <v>53</v>
      </c>
      <c r="C6" s="3">
        <v>150</v>
      </c>
      <c r="D6" s="3" t="s">
        <v>108</v>
      </c>
      <c r="E6" s="3"/>
      <c r="F6" s="3"/>
      <c r="G6" s="3"/>
      <c r="H6" s="3"/>
      <c r="I6" s="3">
        <f>SUM(E6:H6)</f>
        <v>0</v>
      </c>
      <c r="J6" s="4">
        <f>SUM(C6:H6)</f>
        <v>150</v>
      </c>
      <c r="M6" s="3"/>
      <c r="N6" s="3"/>
      <c r="O6" s="3"/>
    </row>
    <row r="7" spans="1:38" s="2" customFormat="1" ht="25.5" x14ac:dyDescent="0.2">
      <c r="A7" s="2">
        <v>66146</v>
      </c>
      <c r="B7" s="2" t="s">
        <v>57</v>
      </c>
      <c r="C7" s="3"/>
      <c r="D7" s="3">
        <v>53</v>
      </c>
      <c r="E7" s="3"/>
      <c r="F7" s="3"/>
      <c r="G7" s="3"/>
      <c r="H7" s="3"/>
      <c r="I7" s="3"/>
      <c r="J7" s="3"/>
      <c r="K7" s="3"/>
      <c r="L7" s="3"/>
      <c r="M7" s="3"/>
      <c r="N7" s="4">
        <f>SUM(C7:M7)</f>
        <v>53</v>
      </c>
      <c r="Q7" s="3"/>
      <c r="R7" s="3"/>
      <c r="S7" s="3"/>
    </row>
    <row r="8" spans="1:38" s="2" customFormat="1" ht="12.75" x14ac:dyDescent="0.2">
      <c r="A8" s="2">
        <v>66037</v>
      </c>
      <c r="B8" s="2" t="s">
        <v>19</v>
      </c>
      <c r="C8" s="3">
        <v>1202</v>
      </c>
      <c r="D8" s="3">
        <v>60</v>
      </c>
      <c r="E8" s="3">
        <v>5</v>
      </c>
      <c r="F8" s="3">
        <v>16</v>
      </c>
      <c r="G8" s="3">
        <f>4+5</f>
        <v>9</v>
      </c>
      <c r="H8" s="3"/>
      <c r="I8" s="3">
        <f>SUM(E8:H8)</f>
        <v>30</v>
      </c>
      <c r="J8" s="3"/>
      <c r="K8" s="3"/>
      <c r="L8" s="3"/>
      <c r="M8" s="3"/>
      <c r="N8" s="4">
        <f>SUM(C8:M8)</f>
        <v>1322</v>
      </c>
      <c r="Q8" s="3"/>
      <c r="R8" s="3"/>
      <c r="S8" s="3"/>
    </row>
    <row r="9" spans="1:38" s="2" customFormat="1" ht="12.75" x14ac:dyDescent="0.2">
      <c r="A9" s="2">
        <v>66046</v>
      </c>
      <c r="B9" s="2" t="s">
        <v>23</v>
      </c>
      <c r="C9" s="3">
        <v>1873</v>
      </c>
      <c r="D9" s="3">
        <v>56</v>
      </c>
      <c r="E9" s="3">
        <v>12</v>
      </c>
      <c r="F9" s="3">
        <v>13</v>
      </c>
      <c r="G9" s="3"/>
      <c r="H9" s="3"/>
      <c r="I9" s="3">
        <f>SUM(E9:H9)</f>
        <v>25</v>
      </c>
      <c r="J9" s="3"/>
      <c r="K9" s="3"/>
      <c r="L9" s="3"/>
      <c r="M9" s="3"/>
      <c r="N9" s="4">
        <f>SUM(C9:M9)</f>
        <v>1979</v>
      </c>
      <c r="Q9" s="3"/>
      <c r="R9" s="3"/>
      <c r="S9" s="3"/>
    </row>
    <row r="10" spans="1:38" s="2" customFormat="1" ht="12.75" x14ac:dyDescent="0.2">
      <c r="A10" s="5">
        <v>61631</v>
      </c>
      <c r="B10" s="6" t="s">
        <v>99</v>
      </c>
      <c r="C10" s="3">
        <v>4</v>
      </c>
      <c r="D10" s="3">
        <v>144</v>
      </c>
      <c r="E10" s="3"/>
      <c r="F10" s="3"/>
      <c r="G10" s="3"/>
      <c r="H10" s="3"/>
      <c r="I10" s="3"/>
      <c r="J10" s="3"/>
      <c r="K10" s="3"/>
      <c r="L10" s="3"/>
      <c r="M10" s="3"/>
      <c r="N10" s="4">
        <f>SUM(C10:M10)</f>
        <v>148</v>
      </c>
      <c r="Q10" s="3"/>
      <c r="R10" s="3"/>
      <c r="S10" s="3"/>
    </row>
    <row r="11" spans="1:38" s="2" customFormat="1" ht="25.5" x14ac:dyDescent="0.2">
      <c r="A11" s="8">
        <v>73176</v>
      </c>
      <c r="B11" s="9" t="s">
        <v>110</v>
      </c>
      <c r="C11" s="3" t="s">
        <v>108</v>
      </c>
      <c r="D11" s="3">
        <v>6</v>
      </c>
      <c r="E11" s="3"/>
      <c r="F11" s="3"/>
      <c r="G11" s="3"/>
      <c r="H11" s="3"/>
      <c r="I11" s="3"/>
      <c r="J11" s="3"/>
      <c r="K11" s="3"/>
      <c r="L11" s="3">
        <v>0</v>
      </c>
      <c r="M11" s="3"/>
      <c r="N11" s="3"/>
      <c r="O11" s="3"/>
      <c r="P11" s="3"/>
      <c r="Q11" s="3"/>
      <c r="R11" s="4">
        <f>SUM(C11:Q11)</f>
        <v>6</v>
      </c>
      <c r="U11" s="3"/>
      <c r="V11" s="3"/>
      <c r="W11" s="3"/>
    </row>
    <row r="12" spans="1:38" s="2" customFormat="1" ht="12.75" x14ac:dyDescent="0.2">
      <c r="A12" s="2">
        <v>68130</v>
      </c>
      <c r="B12" s="2" t="s">
        <v>58</v>
      </c>
      <c r="C12" s="3">
        <v>646</v>
      </c>
      <c r="D12" s="3">
        <v>121</v>
      </c>
      <c r="E12" s="3"/>
      <c r="F12" s="3"/>
      <c r="G12" s="3">
        <v>4</v>
      </c>
      <c r="H12" s="3"/>
      <c r="I12" s="3"/>
      <c r="J12" s="3"/>
      <c r="K12" s="3"/>
      <c r="L12" s="3">
        <v>17</v>
      </c>
      <c r="M12" s="3"/>
      <c r="N12" s="3"/>
      <c r="O12" s="3"/>
      <c r="P12" s="3">
        <v>2</v>
      </c>
      <c r="Q12" s="3"/>
      <c r="R12" s="3"/>
      <c r="S12" s="3"/>
      <c r="T12" s="3"/>
      <c r="U12" s="3"/>
      <c r="V12" s="3"/>
      <c r="W12" s="3"/>
      <c r="X12" s="4">
        <f>SUM(C12:W12)</f>
        <v>790</v>
      </c>
      <c r="Z12" s="2" t="s">
        <v>43</v>
      </c>
      <c r="AA12" s="7">
        <f>Optælling!AM142</f>
        <v>3282</v>
      </c>
      <c r="AB12" s="3">
        <v>72</v>
      </c>
      <c r="AC12" s="3">
        <v>1987</v>
      </c>
    </row>
    <row r="13" spans="1:38" s="2" customFormat="1" ht="25.5" x14ac:dyDescent="0.2">
      <c r="A13" s="8">
        <v>66155</v>
      </c>
      <c r="B13" s="9" t="s">
        <v>122</v>
      </c>
      <c r="C13" s="11"/>
      <c r="D13" s="11">
        <v>0</v>
      </c>
      <c r="E13" s="11"/>
      <c r="F13" s="3"/>
      <c r="G13" s="3"/>
      <c r="H13" s="3"/>
      <c r="I13" s="3"/>
      <c r="J13" s="3"/>
      <c r="K13" s="3"/>
      <c r="L13" s="3"/>
      <c r="M13" s="3"/>
      <c r="N13" s="11"/>
      <c r="O13" s="3"/>
      <c r="P13" s="3"/>
      <c r="Q13" s="3"/>
      <c r="R13" s="3"/>
      <c r="S13" s="3"/>
      <c r="T13" s="11"/>
      <c r="U13" s="3"/>
      <c r="V13" s="3"/>
      <c r="W13" s="3"/>
      <c r="X13" s="3"/>
      <c r="Y13" s="3"/>
      <c r="Z13" s="11">
        <f>SUM(U13:Y13)</f>
        <v>0</v>
      </c>
      <c r="AA13" s="4">
        <f>SUM(C13:I13)+N13+T13+Z13</f>
        <v>0</v>
      </c>
      <c r="AD13" s="3"/>
      <c r="AE13" s="3"/>
      <c r="AF13" s="3"/>
    </row>
    <row r="14" spans="1:38" s="2" customFormat="1" ht="12.75" x14ac:dyDescent="0.2">
      <c r="A14" s="8">
        <v>77244</v>
      </c>
      <c r="B14" s="9" t="s">
        <v>125</v>
      </c>
      <c r="C14" s="11"/>
      <c r="D14" s="11">
        <v>0</v>
      </c>
      <c r="E14" s="11"/>
      <c r="F14" s="3"/>
      <c r="G14" s="3"/>
      <c r="H14" s="3"/>
      <c r="I14" s="3"/>
      <c r="J14" s="3"/>
      <c r="K14" s="3"/>
      <c r="L14" s="3">
        <v>5</v>
      </c>
      <c r="M14" s="3"/>
      <c r="N14" s="11">
        <f>SUM(J14:M14)</f>
        <v>5</v>
      </c>
      <c r="O14" s="3"/>
      <c r="P14" s="3"/>
      <c r="Q14" s="3"/>
      <c r="R14" s="3"/>
      <c r="S14" s="3"/>
      <c r="T14" s="11"/>
      <c r="U14" s="3"/>
      <c r="V14" s="3"/>
      <c r="W14" s="3"/>
      <c r="X14" s="3"/>
      <c r="Y14" s="3"/>
      <c r="Z14" s="11"/>
      <c r="AA14" s="4">
        <f>SUM(C14:I14)+N14+T14+Z14</f>
        <v>5</v>
      </c>
      <c r="AD14" s="3"/>
      <c r="AE14" s="3"/>
      <c r="AF14" s="3"/>
    </row>
    <row r="15" spans="1:38" s="2" customFormat="1" ht="25.5" x14ac:dyDescent="0.2">
      <c r="A15" s="2">
        <v>76442</v>
      </c>
      <c r="B15" s="2" t="s">
        <v>85</v>
      </c>
      <c r="C15" s="11"/>
      <c r="D15" s="11">
        <v>139</v>
      </c>
      <c r="E15" s="11"/>
      <c r="F15" s="3"/>
      <c r="G15" s="3"/>
      <c r="H15" s="3"/>
      <c r="I15" s="3"/>
      <c r="J15" s="3"/>
      <c r="K15" s="3"/>
      <c r="L15" s="3"/>
      <c r="M15" s="3"/>
      <c r="N15" s="11"/>
      <c r="O15" s="3"/>
      <c r="P15" s="3"/>
      <c r="Q15" s="3"/>
      <c r="R15" s="3"/>
      <c r="S15" s="3"/>
      <c r="T15" s="11"/>
      <c r="U15" s="3"/>
      <c r="V15" s="3"/>
      <c r="W15" s="3"/>
      <c r="X15" s="3"/>
      <c r="Y15" s="3"/>
      <c r="Z15" s="11">
        <f>SUM(U15:Y15)</f>
        <v>0</v>
      </c>
      <c r="AA15" s="4">
        <f>SUM(C15:I15)+N15+T15+Z15</f>
        <v>139</v>
      </c>
      <c r="AD15" s="3"/>
      <c r="AE15" s="3"/>
      <c r="AF15" s="3"/>
    </row>
    <row r="16" spans="1:38" s="15" customFormat="1" ht="12.75" x14ac:dyDescent="0.25">
      <c r="A16" s="15">
        <v>68190</v>
      </c>
      <c r="B16" s="15" t="s">
        <v>59</v>
      </c>
      <c r="C16" s="17">
        <v>238</v>
      </c>
      <c r="D16" s="17">
        <v>160</v>
      </c>
      <c r="E16" s="17"/>
      <c r="F16" s="16"/>
      <c r="G16" s="16"/>
      <c r="H16" s="16"/>
      <c r="I16" s="16"/>
      <c r="J16" s="16"/>
      <c r="K16" s="16">
        <v>2</v>
      </c>
      <c r="L16" s="16">
        <v>68</v>
      </c>
      <c r="M16" s="16"/>
      <c r="N16" s="17">
        <f>SUM(J16:M16)</f>
        <v>70</v>
      </c>
      <c r="O16" s="16"/>
      <c r="P16" s="16"/>
      <c r="Q16" s="16">
        <v>28</v>
      </c>
      <c r="R16" s="16"/>
      <c r="S16" s="16"/>
      <c r="T16" s="17">
        <f>SUM(O16:S16)</f>
        <v>28</v>
      </c>
      <c r="U16" s="16"/>
      <c r="V16" s="16"/>
      <c r="W16" s="16">
        <v>39</v>
      </c>
      <c r="X16" s="16">
        <v>3</v>
      </c>
      <c r="Y16" s="16"/>
      <c r="Z16" s="17">
        <f>SUM(U16:Y16)</f>
        <v>42</v>
      </c>
      <c r="AA16" s="16"/>
      <c r="AB16" s="16"/>
      <c r="AC16" s="16"/>
      <c r="AD16" s="16"/>
      <c r="AE16" s="16"/>
      <c r="AF16" s="17">
        <f t="shared" ref="AF16:AF23" si="1">SUM(AA16:AE16)</f>
        <v>0</v>
      </c>
      <c r="AG16" s="14">
        <f t="shared" ref="AG16:AG23" si="2">SUM(C16:I16)+N16+T16+Z16+AF16</f>
        <v>538</v>
      </c>
      <c r="AJ16" s="16"/>
      <c r="AK16" s="16"/>
      <c r="AL16" s="16"/>
    </row>
    <row r="17" spans="1:52" s="15" customFormat="1" ht="12.75" x14ac:dyDescent="0.25">
      <c r="A17" s="8">
        <v>66192</v>
      </c>
      <c r="B17" s="8" t="s">
        <v>169</v>
      </c>
      <c r="C17" s="17"/>
      <c r="D17" s="17"/>
      <c r="E17" s="17"/>
      <c r="F17" s="16"/>
      <c r="G17" s="16"/>
      <c r="H17" s="16"/>
      <c r="I17" s="16"/>
      <c r="J17" s="16"/>
      <c r="K17" s="16"/>
      <c r="L17" s="16"/>
      <c r="M17" s="16"/>
      <c r="N17" s="17"/>
      <c r="O17" s="16"/>
      <c r="P17" s="16"/>
      <c r="Q17" s="16"/>
      <c r="R17" s="16"/>
      <c r="S17" s="16"/>
      <c r="T17" s="17"/>
      <c r="U17" s="16"/>
      <c r="V17" s="16"/>
      <c r="W17" s="16">
        <v>10</v>
      </c>
      <c r="X17" s="16"/>
      <c r="Y17" s="16"/>
      <c r="Z17" s="17">
        <f>SUM(U17:Y17)</f>
        <v>10</v>
      </c>
      <c r="AA17" s="16"/>
      <c r="AB17" s="16"/>
      <c r="AC17" s="16">
        <v>4</v>
      </c>
      <c r="AD17" s="16"/>
      <c r="AE17" s="16"/>
      <c r="AF17" s="17">
        <f t="shared" si="1"/>
        <v>4</v>
      </c>
      <c r="AG17" s="14">
        <f t="shared" si="2"/>
        <v>14</v>
      </c>
      <c r="AJ17" s="16"/>
      <c r="AK17" s="16"/>
      <c r="AL17" s="16"/>
    </row>
    <row r="18" spans="1:52" s="15" customFormat="1" ht="12.75" x14ac:dyDescent="0.25">
      <c r="A18" s="8">
        <v>66165</v>
      </c>
      <c r="B18" s="8" t="s">
        <v>100</v>
      </c>
      <c r="C18" s="17"/>
      <c r="D18" s="17">
        <v>5</v>
      </c>
      <c r="E18" s="17"/>
      <c r="F18" s="16"/>
      <c r="G18" s="16"/>
      <c r="H18" s="16"/>
      <c r="I18" s="16"/>
      <c r="J18" s="16"/>
      <c r="K18" s="16"/>
      <c r="L18" s="16">
        <v>24</v>
      </c>
      <c r="M18" s="16"/>
      <c r="N18" s="17">
        <f>SUM(J18:M18)</f>
        <v>24</v>
      </c>
      <c r="O18" s="16"/>
      <c r="P18" s="16"/>
      <c r="Q18" s="16">
        <v>59</v>
      </c>
      <c r="R18" s="16">
        <v>10</v>
      </c>
      <c r="S18" s="16"/>
      <c r="T18" s="17">
        <f>SUM(O18:S18)</f>
        <v>69</v>
      </c>
      <c r="U18" s="16"/>
      <c r="V18" s="16"/>
      <c r="W18" s="16">
        <v>42</v>
      </c>
      <c r="X18" s="16"/>
      <c r="Y18" s="16"/>
      <c r="Z18" s="17">
        <f>SUM(U18:Y18)</f>
        <v>42</v>
      </c>
      <c r="AA18" s="16"/>
      <c r="AB18" s="16"/>
      <c r="AC18" s="16"/>
      <c r="AD18" s="16"/>
      <c r="AE18" s="16"/>
      <c r="AF18" s="17">
        <f t="shared" si="1"/>
        <v>0</v>
      </c>
      <c r="AG18" s="14">
        <f t="shared" si="2"/>
        <v>140</v>
      </c>
      <c r="AJ18" s="16"/>
      <c r="AK18" s="16"/>
      <c r="AL18" s="16"/>
    </row>
    <row r="19" spans="1:52" s="15" customFormat="1" ht="15" customHeight="1" x14ac:dyDescent="0.25">
      <c r="A19" s="8">
        <v>66173</v>
      </c>
      <c r="B19" s="8" t="s">
        <v>127</v>
      </c>
      <c r="C19" s="17"/>
      <c r="D19" s="17">
        <v>0</v>
      </c>
      <c r="E19" s="17"/>
      <c r="F19" s="16"/>
      <c r="G19" s="16"/>
      <c r="H19" s="16"/>
      <c r="I19" s="16"/>
      <c r="J19" s="16"/>
      <c r="K19" s="16"/>
      <c r="L19" s="16">
        <v>7</v>
      </c>
      <c r="M19" s="16"/>
      <c r="N19" s="17">
        <f>SUM(J19:M19)</f>
        <v>7</v>
      </c>
      <c r="O19" s="16"/>
      <c r="P19" s="16"/>
      <c r="Q19" s="16"/>
      <c r="R19" s="16"/>
      <c r="S19" s="16"/>
      <c r="T19" s="17"/>
      <c r="U19" s="16"/>
      <c r="V19" s="16"/>
      <c r="W19" s="16"/>
      <c r="X19" s="16"/>
      <c r="Y19" s="16"/>
      <c r="Z19" s="17"/>
      <c r="AA19" s="16"/>
      <c r="AB19" s="16"/>
      <c r="AC19" s="16"/>
      <c r="AD19" s="16"/>
      <c r="AE19" s="16"/>
      <c r="AF19" s="17">
        <f t="shared" si="1"/>
        <v>0</v>
      </c>
      <c r="AG19" s="14">
        <f t="shared" si="2"/>
        <v>7</v>
      </c>
      <c r="AJ19" s="16"/>
      <c r="AK19" s="16"/>
      <c r="AL19" s="16"/>
    </row>
    <row r="20" spans="1:52" s="15" customFormat="1" ht="12.75" x14ac:dyDescent="0.25">
      <c r="A20" s="15">
        <v>66153</v>
      </c>
      <c r="B20" s="15" t="s">
        <v>74</v>
      </c>
      <c r="C20" s="17"/>
      <c r="D20" s="17">
        <v>1</v>
      </c>
      <c r="E20" s="17"/>
      <c r="F20" s="16"/>
      <c r="G20" s="16"/>
      <c r="H20" s="16"/>
      <c r="I20" s="16"/>
      <c r="J20" s="16"/>
      <c r="K20" s="16"/>
      <c r="L20" s="16"/>
      <c r="M20" s="16"/>
      <c r="N20" s="17"/>
      <c r="O20" s="16"/>
      <c r="P20" s="16"/>
      <c r="Q20" s="16"/>
      <c r="R20" s="16"/>
      <c r="S20" s="16"/>
      <c r="T20" s="17"/>
      <c r="U20" s="16"/>
      <c r="V20" s="16"/>
      <c r="W20" s="16"/>
      <c r="X20" s="16"/>
      <c r="Y20" s="16"/>
      <c r="Z20" s="17"/>
      <c r="AA20" s="16"/>
      <c r="AB20" s="16"/>
      <c r="AC20" s="16"/>
      <c r="AD20" s="16"/>
      <c r="AE20" s="16"/>
      <c r="AF20" s="17">
        <f t="shared" si="1"/>
        <v>0</v>
      </c>
      <c r="AG20" s="14">
        <f t="shared" si="2"/>
        <v>1</v>
      </c>
      <c r="AJ20" s="16"/>
      <c r="AK20" s="16"/>
      <c r="AL20" s="16"/>
    </row>
    <row r="21" spans="1:52" s="15" customFormat="1" ht="12.75" x14ac:dyDescent="0.25">
      <c r="A21" s="8">
        <v>76461</v>
      </c>
      <c r="B21" s="20" t="s">
        <v>109</v>
      </c>
      <c r="C21" s="17"/>
      <c r="D21" s="17">
        <v>21</v>
      </c>
      <c r="E21" s="17"/>
      <c r="F21" s="16"/>
      <c r="G21" s="16"/>
      <c r="H21" s="16"/>
      <c r="I21" s="16"/>
      <c r="J21" s="16"/>
      <c r="K21" s="16"/>
      <c r="L21" s="16">
        <v>2</v>
      </c>
      <c r="M21" s="16"/>
      <c r="N21" s="17">
        <f>SUM(J21:M21)</f>
        <v>2</v>
      </c>
      <c r="O21" s="16"/>
      <c r="P21" s="16"/>
      <c r="Q21" s="16"/>
      <c r="R21" s="16"/>
      <c r="S21" s="16"/>
      <c r="T21" s="17"/>
      <c r="U21" s="16"/>
      <c r="V21" s="16"/>
      <c r="W21" s="16"/>
      <c r="X21" s="16"/>
      <c r="Y21" s="16"/>
      <c r="Z21" s="17"/>
      <c r="AA21" s="16"/>
      <c r="AB21" s="16"/>
      <c r="AC21" s="16"/>
      <c r="AD21" s="16"/>
      <c r="AE21" s="16"/>
      <c r="AF21" s="17">
        <f t="shared" si="1"/>
        <v>0</v>
      </c>
      <c r="AG21" s="14">
        <f t="shared" si="2"/>
        <v>23</v>
      </c>
      <c r="AJ21" s="16"/>
      <c r="AK21" s="16"/>
      <c r="AL21" s="16"/>
    </row>
    <row r="22" spans="1:52" s="15" customFormat="1" ht="12.75" x14ac:dyDescent="0.25">
      <c r="A22" s="8">
        <v>66164</v>
      </c>
      <c r="B22" s="8" t="s">
        <v>102</v>
      </c>
      <c r="C22" s="17"/>
      <c r="D22" s="17">
        <v>6</v>
      </c>
      <c r="E22" s="17"/>
      <c r="F22" s="16"/>
      <c r="G22" s="16"/>
      <c r="H22" s="16"/>
      <c r="I22" s="16"/>
      <c r="J22" s="16"/>
      <c r="K22" s="16"/>
      <c r="L22" s="16">
        <v>20</v>
      </c>
      <c r="M22" s="16"/>
      <c r="N22" s="17">
        <f>SUM(J22:M22)</f>
        <v>20</v>
      </c>
      <c r="O22" s="16"/>
      <c r="P22" s="16"/>
      <c r="Q22" s="16">
        <v>19</v>
      </c>
      <c r="R22" s="16">
        <v>10</v>
      </c>
      <c r="S22" s="16"/>
      <c r="T22" s="17">
        <f>SUM(O22:S22)</f>
        <v>29</v>
      </c>
      <c r="U22" s="16"/>
      <c r="V22" s="16"/>
      <c r="W22" s="16">
        <v>26</v>
      </c>
      <c r="X22" s="16"/>
      <c r="Y22" s="16"/>
      <c r="Z22" s="17">
        <f>SUM(U22:Y22)</f>
        <v>26</v>
      </c>
      <c r="AA22" s="16"/>
      <c r="AB22" s="16"/>
      <c r="AC22" s="16"/>
      <c r="AD22" s="16"/>
      <c r="AE22" s="16"/>
      <c r="AF22" s="17">
        <f t="shared" si="1"/>
        <v>0</v>
      </c>
      <c r="AG22" s="14">
        <f t="shared" si="2"/>
        <v>81</v>
      </c>
      <c r="AJ22" s="16"/>
      <c r="AK22" s="16"/>
      <c r="AL22" s="16"/>
    </row>
    <row r="23" spans="1:52" s="15" customFormat="1" ht="12.75" x14ac:dyDescent="0.25">
      <c r="A23" s="8">
        <v>66159</v>
      </c>
      <c r="B23" s="8" t="s">
        <v>105</v>
      </c>
      <c r="C23" s="17"/>
      <c r="D23" s="17">
        <v>7</v>
      </c>
      <c r="E23" s="17"/>
      <c r="F23" s="16"/>
      <c r="G23" s="16"/>
      <c r="H23" s="16"/>
      <c r="I23" s="16"/>
      <c r="J23" s="16"/>
      <c r="K23" s="16"/>
      <c r="L23" s="16">
        <v>33</v>
      </c>
      <c r="M23" s="16"/>
      <c r="N23" s="17">
        <f>SUM(J23:M23)</f>
        <v>33</v>
      </c>
      <c r="O23" s="16"/>
      <c r="P23" s="16"/>
      <c r="Q23" s="16">
        <v>25</v>
      </c>
      <c r="R23" s="16">
        <v>17</v>
      </c>
      <c r="S23" s="16"/>
      <c r="T23" s="17">
        <f>SUM(O23:S23)</f>
        <v>42</v>
      </c>
      <c r="U23" s="16"/>
      <c r="V23" s="16"/>
      <c r="W23" s="16">
        <v>18</v>
      </c>
      <c r="X23" s="16"/>
      <c r="Y23" s="16"/>
      <c r="Z23" s="17">
        <f>SUM(U23:Y23)</f>
        <v>18</v>
      </c>
      <c r="AA23" s="21"/>
      <c r="AB23" s="21"/>
      <c r="AC23" s="21"/>
      <c r="AD23" s="21"/>
      <c r="AE23" s="21"/>
      <c r="AF23" s="17">
        <f t="shared" si="1"/>
        <v>0</v>
      </c>
      <c r="AG23" s="14">
        <f t="shared" si="2"/>
        <v>100</v>
      </c>
      <c r="AJ23" s="16"/>
      <c r="AK23" s="16"/>
      <c r="AL23" s="16"/>
    </row>
    <row r="24" spans="1:52" s="15" customFormat="1" ht="25.5" x14ac:dyDescent="0.25">
      <c r="A24" s="15">
        <v>66170</v>
      </c>
      <c r="B24" s="15" t="s">
        <v>115</v>
      </c>
      <c r="C24" s="17"/>
      <c r="D24" s="17">
        <v>62</v>
      </c>
      <c r="E24" s="17"/>
      <c r="F24" s="16"/>
      <c r="G24" s="16"/>
      <c r="H24" s="16"/>
      <c r="I24" s="16"/>
      <c r="J24" s="16"/>
      <c r="K24" s="16"/>
      <c r="L24" s="16">
        <v>14</v>
      </c>
      <c r="M24" s="16"/>
      <c r="N24" s="17">
        <f>SUM(J24:M24)</f>
        <v>14</v>
      </c>
      <c r="O24" s="16"/>
      <c r="P24" s="16"/>
      <c r="Q24" s="16"/>
      <c r="R24" s="16"/>
      <c r="S24" s="16"/>
      <c r="T24" s="17"/>
      <c r="U24" s="16"/>
      <c r="V24" s="16"/>
      <c r="W24" s="16"/>
      <c r="X24" s="16"/>
      <c r="Y24" s="16"/>
      <c r="Z24" s="17"/>
      <c r="AA24" s="16"/>
      <c r="AB24" s="16"/>
      <c r="AC24" s="16"/>
      <c r="AD24" s="16"/>
      <c r="AE24" s="16"/>
      <c r="AF24" s="17">
        <f t="shared" ref="AF24:AF34" si="3">SUM(AA24:AE24)</f>
        <v>0</v>
      </c>
      <c r="AG24" s="14">
        <f>SUM(C24:I24)+N24+T24+Z24+AF24</f>
        <v>76</v>
      </c>
      <c r="AI24" s="15" t="s">
        <v>80</v>
      </c>
      <c r="AJ24" s="18">
        <f>Optælling!AM146</f>
        <v>2759</v>
      </c>
      <c r="AK24" s="16">
        <v>1965</v>
      </c>
      <c r="AL24" s="16">
        <v>1980</v>
      </c>
      <c r="AM24" s="16"/>
      <c r="AN24" s="16"/>
      <c r="AO24" s="16"/>
      <c r="AP24" s="16"/>
      <c r="AQ24" s="16"/>
      <c r="AR24" s="16"/>
      <c r="AT24" s="16"/>
    </row>
    <row r="25" spans="1:52" s="15" customFormat="1" ht="12.75" x14ac:dyDescent="0.25">
      <c r="A25" s="8">
        <v>66193</v>
      </c>
      <c r="B25" s="8" t="s">
        <v>170</v>
      </c>
      <c r="C25" s="17"/>
      <c r="D25" s="17"/>
      <c r="E25" s="17"/>
      <c r="F25" s="16"/>
      <c r="G25" s="16"/>
      <c r="H25" s="16"/>
      <c r="I25" s="16"/>
      <c r="J25" s="16"/>
      <c r="K25" s="16"/>
      <c r="L25" s="16"/>
      <c r="M25" s="16"/>
      <c r="N25" s="17"/>
      <c r="O25" s="16"/>
      <c r="P25" s="16"/>
      <c r="Q25" s="16"/>
      <c r="R25" s="16"/>
      <c r="S25" s="16"/>
      <c r="T25" s="17"/>
      <c r="U25" s="16"/>
      <c r="V25" s="16"/>
      <c r="W25" s="16">
        <v>58</v>
      </c>
      <c r="X25" s="16">
        <v>22</v>
      </c>
      <c r="Y25" s="16"/>
      <c r="Z25" s="17">
        <f>SUM(U25:Y25)</f>
        <v>80</v>
      </c>
      <c r="AA25" s="16"/>
      <c r="AB25" s="16"/>
      <c r="AC25" s="16">
        <v>106</v>
      </c>
      <c r="AD25" s="16">
        <v>4</v>
      </c>
      <c r="AE25" s="16"/>
      <c r="AF25" s="17">
        <f t="shared" si="3"/>
        <v>110</v>
      </c>
      <c r="AG25" s="16"/>
      <c r="AH25" s="16"/>
      <c r="AI25" s="16"/>
      <c r="AJ25" s="16"/>
      <c r="AK25" s="16"/>
      <c r="AL25" s="17">
        <f t="shared" ref="AL25:AL34" si="4">SUM(AG25:AK25)</f>
        <v>0</v>
      </c>
      <c r="AM25" s="14">
        <f t="shared" ref="AM25:AM34" si="5">SUM(C25:I25)+N25+T25+Z25+AF25+AL25</f>
        <v>190</v>
      </c>
      <c r="AP25" s="16"/>
      <c r="AQ25" s="16"/>
      <c r="AR25" s="16"/>
      <c r="AS25" s="16"/>
      <c r="AT25" s="16"/>
      <c r="AU25" s="16"/>
      <c r="AV25" s="16"/>
      <c r="AW25" s="16"/>
      <c r="AX25" s="16"/>
      <c r="AZ25" s="16"/>
    </row>
    <row r="26" spans="1:52" s="15" customFormat="1" ht="25.5" x14ac:dyDescent="0.25">
      <c r="A26" s="8">
        <v>66205</v>
      </c>
      <c r="B26" s="8" t="s">
        <v>171</v>
      </c>
      <c r="C26" s="17"/>
      <c r="D26" s="17"/>
      <c r="E26" s="17"/>
      <c r="F26" s="16"/>
      <c r="G26" s="16"/>
      <c r="H26" s="16"/>
      <c r="I26" s="16"/>
      <c r="J26" s="16"/>
      <c r="K26" s="16"/>
      <c r="L26" s="16"/>
      <c r="M26" s="16"/>
      <c r="N26" s="17"/>
      <c r="O26" s="16"/>
      <c r="P26" s="16"/>
      <c r="Q26" s="16"/>
      <c r="R26" s="16"/>
      <c r="S26" s="16"/>
      <c r="T26" s="17"/>
      <c r="U26" s="16"/>
      <c r="V26" s="16"/>
      <c r="W26" s="16">
        <v>5</v>
      </c>
      <c r="X26" s="16"/>
      <c r="Y26" s="16"/>
      <c r="Z26" s="17">
        <f>SUM(U26:Y26)</f>
        <v>5</v>
      </c>
      <c r="AA26" s="16"/>
      <c r="AB26" s="16"/>
      <c r="AC26" s="16">
        <v>21</v>
      </c>
      <c r="AD26" s="16">
        <v>10</v>
      </c>
      <c r="AE26" s="16"/>
      <c r="AF26" s="17">
        <f t="shared" si="3"/>
        <v>31</v>
      </c>
      <c r="AG26" s="16"/>
      <c r="AH26" s="16"/>
      <c r="AI26" s="16"/>
      <c r="AJ26" s="16"/>
      <c r="AK26" s="16"/>
      <c r="AL26" s="17">
        <f t="shared" si="4"/>
        <v>0</v>
      </c>
      <c r="AM26" s="14">
        <f t="shared" si="5"/>
        <v>36</v>
      </c>
      <c r="AP26" s="16"/>
      <c r="AQ26" s="16"/>
      <c r="AR26" s="16"/>
      <c r="AS26" s="16"/>
      <c r="AT26" s="16"/>
      <c r="AU26" s="16"/>
      <c r="AV26" s="16"/>
      <c r="AW26" s="16"/>
      <c r="AX26" s="16"/>
      <c r="AZ26" s="16"/>
    </row>
    <row r="27" spans="1:52" s="15" customFormat="1" ht="12.75" x14ac:dyDescent="0.25">
      <c r="A27" s="15">
        <v>66036</v>
      </c>
      <c r="B27" s="15" t="s">
        <v>18</v>
      </c>
      <c r="C27" s="17">
        <v>323</v>
      </c>
      <c r="D27" s="17">
        <v>147</v>
      </c>
      <c r="E27" s="17"/>
      <c r="F27" s="16"/>
      <c r="G27" s="16"/>
      <c r="H27" s="16"/>
      <c r="I27" s="16"/>
      <c r="J27" s="16"/>
      <c r="K27" s="16"/>
      <c r="L27" s="16">
        <v>1</v>
      </c>
      <c r="M27" s="16"/>
      <c r="N27" s="17">
        <f>SUM(J27:M27)</f>
        <v>1</v>
      </c>
      <c r="O27" s="16"/>
      <c r="P27" s="16"/>
      <c r="Q27" s="16">
        <v>38</v>
      </c>
      <c r="R27" s="16">
        <v>3</v>
      </c>
      <c r="S27" s="16"/>
      <c r="T27" s="17">
        <f>SUM(O27:S27)</f>
        <v>41</v>
      </c>
      <c r="U27" s="16"/>
      <c r="V27" s="16"/>
      <c r="W27" s="16">
        <v>43</v>
      </c>
      <c r="X27" s="16">
        <v>6</v>
      </c>
      <c r="Y27" s="16"/>
      <c r="Z27" s="17">
        <f>SUM(U27:Y27)</f>
        <v>49</v>
      </c>
      <c r="AA27" s="16"/>
      <c r="AB27" s="16"/>
      <c r="AC27" s="16">
        <v>29</v>
      </c>
      <c r="AD27" s="16">
        <v>3</v>
      </c>
      <c r="AE27" s="16"/>
      <c r="AF27" s="17">
        <f t="shared" si="3"/>
        <v>32</v>
      </c>
      <c r="AG27" s="16"/>
      <c r="AH27" s="16"/>
      <c r="AI27" s="16">
        <v>19</v>
      </c>
      <c r="AJ27" s="16">
        <v>11</v>
      </c>
      <c r="AK27" s="16"/>
      <c r="AL27" s="17">
        <f t="shared" si="4"/>
        <v>30</v>
      </c>
      <c r="AM27" s="14">
        <f t="shared" si="5"/>
        <v>623</v>
      </c>
      <c r="AP27" s="16"/>
      <c r="AQ27" s="16"/>
      <c r="AR27" s="16"/>
      <c r="AS27" s="16"/>
      <c r="AT27" s="16"/>
      <c r="AU27" s="16"/>
      <c r="AV27" s="16"/>
      <c r="AW27" s="16"/>
      <c r="AX27" s="16"/>
      <c r="AZ27" s="16"/>
    </row>
    <row r="28" spans="1:52" s="15" customFormat="1" ht="12.75" x14ac:dyDescent="0.25">
      <c r="A28" s="8">
        <v>66204</v>
      </c>
      <c r="B28" s="8" t="s">
        <v>175</v>
      </c>
      <c r="C28" s="17"/>
      <c r="D28" s="17"/>
      <c r="E28" s="17"/>
      <c r="F28" s="16"/>
      <c r="G28" s="16"/>
      <c r="H28" s="16"/>
      <c r="I28" s="16"/>
      <c r="J28" s="16"/>
      <c r="K28" s="16"/>
      <c r="L28" s="16"/>
      <c r="M28" s="16"/>
      <c r="N28" s="17"/>
      <c r="O28" s="16"/>
      <c r="P28" s="16"/>
      <c r="Q28" s="16"/>
      <c r="R28" s="16"/>
      <c r="S28" s="16"/>
      <c r="T28" s="17"/>
      <c r="U28" s="16"/>
      <c r="V28" s="16"/>
      <c r="W28" s="16">
        <v>8</v>
      </c>
      <c r="X28" s="16"/>
      <c r="Y28" s="16"/>
      <c r="Z28" s="17">
        <f>SUM(U28:Y28)</f>
        <v>8</v>
      </c>
      <c r="AA28" s="16"/>
      <c r="AB28" s="16"/>
      <c r="AC28" s="16">
        <v>3</v>
      </c>
      <c r="AD28" s="16"/>
      <c r="AE28" s="16"/>
      <c r="AF28" s="17">
        <f t="shared" si="3"/>
        <v>3</v>
      </c>
      <c r="AG28" s="16"/>
      <c r="AH28" s="16"/>
      <c r="AI28" s="16"/>
      <c r="AJ28" s="16"/>
      <c r="AK28" s="16"/>
      <c r="AL28" s="17">
        <f t="shared" si="4"/>
        <v>0</v>
      </c>
      <c r="AM28" s="14">
        <f t="shared" si="5"/>
        <v>11</v>
      </c>
      <c r="AP28" s="16"/>
      <c r="AQ28" s="16"/>
      <c r="AR28" s="16"/>
      <c r="AS28" s="16"/>
      <c r="AT28" s="16"/>
      <c r="AU28" s="16"/>
      <c r="AV28" s="16"/>
      <c r="AW28" s="16"/>
      <c r="AX28" s="16"/>
      <c r="AZ28" s="16"/>
    </row>
    <row r="29" spans="1:52" s="15" customFormat="1" ht="12.75" x14ac:dyDescent="0.25">
      <c r="A29" s="15">
        <v>66157</v>
      </c>
      <c r="B29" s="15" t="s">
        <v>86</v>
      </c>
      <c r="C29" s="17"/>
      <c r="D29" s="17">
        <v>58</v>
      </c>
      <c r="E29" s="17"/>
      <c r="F29" s="16"/>
      <c r="G29" s="16"/>
      <c r="H29" s="16"/>
      <c r="I29" s="16"/>
      <c r="J29" s="16"/>
      <c r="K29" s="16"/>
      <c r="L29" s="16">
        <v>68</v>
      </c>
      <c r="M29" s="16"/>
      <c r="N29" s="17">
        <f>SUM(J29:M29)</f>
        <v>68</v>
      </c>
      <c r="O29" s="16"/>
      <c r="P29" s="16"/>
      <c r="Q29" s="16">
        <v>67</v>
      </c>
      <c r="R29" s="16">
        <v>15</v>
      </c>
      <c r="S29" s="16"/>
      <c r="T29" s="17">
        <f>SUM(O29:S29)</f>
        <v>82</v>
      </c>
      <c r="U29" s="16"/>
      <c r="V29" s="16">
        <v>7</v>
      </c>
      <c r="W29" s="16">
        <v>66</v>
      </c>
      <c r="X29" s="16">
        <v>35</v>
      </c>
      <c r="Y29" s="16"/>
      <c r="Z29" s="17">
        <f>SUM(U29:Y29)</f>
        <v>108</v>
      </c>
      <c r="AA29" s="16">
        <v>11</v>
      </c>
      <c r="AB29" s="16">
        <v>7</v>
      </c>
      <c r="AC29" s="16">
        <v>77</v>
      </c>
      <c r="AD29" s="16">
        <v>53</v>
      </c>
      <c r="AE29" s="16"/>
      <c r="AF29" s="17">
        <f t="shared" si="3"/>
        <v>148</v>
      </c>
      <c r="AG29" s="16">
        <v>2</v>
      </c>
      <c r="AH29" s="16"/>
      <c r="AI29" s="16"/>
      <c r="AJ29" s="16"/>
      <c r="AK29" s="16"/>
      <c r="AL29" s="17">
        <f t="shared" si="4"/>
        <v>2</v>
      </c>
      <c r="AM29" s="14">
        <f t="shared" si="5"/>
        <v>466</v>
      </c>
      <c r="AP29" s="16"/>
      <c r="AQ29" s="16"/>
      <c r="AR29" s="16"/>
      <c r="AS29" s="16"/>
      <c r="AT29" s="16"/>
      <c r="AU29" s="16"/>
      <c r="AV29" s="16"/>
      <c r="AW29" s="16"/>
      <c r="AX29" s="16"/>
      <c r="AZ29" s="16"/>
    </row>
    <row r="30" spans="1:52" s="15" customFormat="1" ht="12.75" x14ac:dyDescent="0.25">
      <c r="A30" s="8">
        <v>76217</v>
      </c>
      <c r="B30" s="8" t="s">
        <v>145</v>
      </c>
      <c r="C30" s="17"/>
      <c r="D30" s="17"/>
      <c r="E30" s="17">
        <v>332</v>
      </c>
      <c r="F30" s="16"/>
      <c r="G30" s="16"/>
      <c r="H30" s="16"/>
      <c r="I30" s="16"/>
      <c r="J30" s="16"/>
      <c r="K30" s="16"/>
      <c r="L30" s="16"/>
      <c r="M30" s="16"/>
      <c r="N30" s="17"/>
      <c r="O30" s="16"/>
      <c r="P30" s="16"/>
      <c r="Q30" s="16">
        <v>3</v>
      </c>
      <c r="R30" s="16">
        <v>0</v>
      </c>
      <c r="S30" s="16"/>
      <c r="T30" s="17">
        <f>SUM(O30:S30)</f>
        <v>3</v>
      </c>
      <c r="U30" s="16"/>
      <c r="V30" s="16"/>
      <c r="W30" s="16"/>
      <c r="X30" s="16"/>
      <c r="Y30" s="16"/>
      <c r="Z30" s="17"/>
      <c r="AA30" s="16"/>
      <c r="AB30" s="16"/>
      <c r="AC30" s="16"/>
      <c r="AD30" s="16"/>
      <c r="AE30" s="16"/>
      <c r="AF30" s="17">
        <f t="shared" si="3"/>
        <v>0</v>
      </c>
      <c r="AG30" s="16"/>
      <c r="AH30" s="16"/>
      <c r="AI30" s="16"/>
      <c r="AJ30" s="16"/>
      <c r="AK30" s="16"/>
      <c r="AL30" s="17">
        <f t="shared" si="4"/>
        <v>0</v>
      </c>
      <c r="AM30" s="14">
        <f t="shared" si="5"/>
        <v>335</v>
      </c>
      <c r="AP30" s="16"/>
      <c r="AQ30" s="16"/>
      <c r="AR30" s="16"/>
      <c r="AS30" s="16"/>
      <c r="AT30" s="16"/>
      <c r="AU30" s="16"/>
      <c r="AV30" s="16"/>
      <c r="AW30" s="16"/>
      <c r="AX30" s="16"/>
      <c r="AZ30" s="16"/>
    </row>
    <row r="31" spans="1:52" s="15" customFormat="1" ht="12.75" x14ac:dyDescent="0.25">
      <c r="A31" s="8">
        <v>66174</v>
      </c>
      <c r="B31" s="8" t="s">
        <v>128</v>
      </c>
      <c r="C31" s="17">
        <v>0</v>
      </c>
      <c r="D31" s="17">
        <v>0</v>
      </c>
      <c r="E31" s="17"/>
      <c r="F31" s="16"/>
      <c r="G31" s="16"/>
      <c r="H31" s="16"/>
      <c r="I31" s="16"/>
      <c r="J31" s="16"/>
      <c r="K31" s="16"/>
      <c r="L31" s="16">
        <v>8</v>
      </c>
      <c r="M31" s="16"/>
      <c r="N31" s="17">
        <f>SUM(J31:M31)</f>
        <v>8</v>
      </c>
      <c r="O31" s="16"/>
      <c r="P31" s="16"/>
      <c r="Q31" s="16">
        <v>4</v>
      </c>
      <c r="R31" s="16">
        <v>7</v>
      </c>
      <c r="S31" s="16"/>
      <c r="T31" s="17">
        <f>SUM(O31:S31)</f>
        <v>11</v>
      </c>
      <c r="U31" s="16"/>
      <c r="V31" s="16"/>
      <c r="W31" s="16">
        <v>6</v>
      </c>
      <c r="X31" s="16">
        <v>23</v>
      </c>
      <c r="Y31" s="16"/>
      <c r="Z31" s="17">
        <f>SUM(U31:Y31)</f>
        <v>29</v>
      </c>
      <c r="AA31" s="16"/>
      <c r="AB31" s="16"/>
      <c r="AC31" s="16"/>
      <c r="AD31" s="16"/>
      <c r="AE31" s="16"/>
      <c r="AF31" s="17">
        <f t="shared" si="3"/>
        <v>0</v>
      </c>
      <c r="AG31" s="16"/>
      <c r="AH31" s="16"/>
      <c r="AI31" s="16"/>
      <c r="AJ31" s="16"/>
      <c r="AK31" s="16"/>
      <c r="AL31" s="17">
        <f t="shared" si="4"/>
        <v>0</v>
      </c>
      <c r="AM31" s="14">
        <f t="shared" si="5"/>
        <v>48</v>
      </c>
      <c r="AP31" s="16"/>
      <c r="AQ31" s="16"/>
      <c r="AR31" s="16"/>
      <c r="AS31" s="16"/>
      <c r="AT31" s="16"/>
      <c r="AU31" s="16"/>
      <c r="AV31" s="16"/>
      <c r="AW31" s="16"/>
      <c r="AX31" s="16"/>
      <c r="AZ31" s="16"/>
    </row>
    <row r="32" spans="1:52" s="15" customFormat="1" ht="12.75" customHeight="1" x14ac:dyDescent="0.25">
      <c r="A32" s="8">
        <v>66201</v>
      </c>
      <c r="B32" s="8" t="s">
        <v>176</v>
      </c>
      <c r="C32" s="17"/>
      <c r="D32" s="17"/>
      <c r="E32" s="17"/>
      <c r="F32" s="16"/>
      <c r="G32" s="16"/>
      <c r="H32" s="16"/>
      <c r="I32" s="16"/>
      <c r="J32" s="16"/>
      <c r="K32" s="16"/>
      <c r="L32" s="16"/>
      <c r="M32" s="16"/>
      <c r="N32" s="17"/>
      <c r="O32" s="16"/>
      <c r="P32" s="16"/>
      <c r="Q32" s="16"/>
      <c r="R32" s="16"/>
      <c r="S32" s="16"/>
      <c r="T32" s="17"/>
      <c r="U32" s="16"/>
      <c r="V32" s="16"/>
      <c r="W32" s="16">
        <v>17</v>
      </c>
      <c r="X32" s="16">
        <v>3</v>
      </c>
      <c r="Y32" s="16"/>
      <c r="Z32" s="17">
        <f>SUM(U32:Y32)</f>
        <v>20</v>
      </c>
      <c r="AA32" s="16"/>
      <c r="AB32" s="16"/>
      <c r="AC32" s="16"/>
      <c r="AD32" s="16"/>
      <c r="AE32" s="16"/>
      <c r="AF32" s="17">
        <f t="shared" si="3"/>
        <v>0</v>
      </c>
      <c r="AG32" s="16"/>
      <c r="AH32" s="16"/>
      <c r="AI32" s="16"/>
      <c r="AJ32" s="16"/>
      <c r="AK32" s="16"/>
      <c r="AL32" s="17">
        <f t="shared" si="4"/>
        <v>0</v>
      </c>
      <c r="AM32" s="14">
        <f t="shared" si="5"/>
        <v>20</v>
      </c>
      <c r="AP32" s="16"/>
      <c r="AQ32" s="16"/>
      <c r="AR32" s="16"/>
      <c r="AS32" s="16"/>
      <c r="AT32" s="16"/>
      <c r="AU32" s="16"/>
      <c r="AV32" s="16"/>
      <c r="AW32" s="16"/>
      <c r="AX32" s="16"/>
      <c r="AZ32" s="16"/>
    </row>
    <row r="33" spans="1:52" s="15" customFormat="1" ht="12.75" x14ac:dyDescent="0.25">
      <c r="A33" s="8">
        <v>66043</v>
      </c>
      <c r="B33" s="8" t="s">
        <v>103</v>
      </c>
      <c r="C33" s="17">
        <v>79</v>
      </c>
      <c r="D33" s="17">
        <v>8</v>
      </c>
      <c r="E33" s="17"/>
      <c r="F33" s="16"/>
      <c r="G33" s="16"/>
      <c r="H33" s="16"/>
      <c r="I33" s="16"/>
      <c r="J33" s="16"/>
      <c r="K33" s="16"/>
      <c r="L33" s="16">
        <v>8</v>
      </c>
      <c r="M33" s="16"/>
      <c r="N33" s="17">
        <f>SUM(J33:M33)</f>
        <v>8</v>
      </c>
      <c r="O33" s="16"/>
      <c r="P33" s="16"/>
      <c r="Q33" s="16"/>
      <c r="R33" s="16"/>
      <c r="S33" s="16"/>
      <c r="T33" s="17"/>
      <c r="U33" s="16"/>
      <c r="V33" s="16"/>
      <c r="W33" s="16">
        <v>1</v>
      </c>
      <c r="X33" s="16"/>
      <c r="Y33" s="16"/>
      <c r="Z33" s="17">
        <f>SUM(U33:Y33)</f>
        <v>1</v>
      </c>
      <c r="AA33" s="16"/>
      <c r="AB33" s="16"/>
      <c r="AC33" s="16">
        <v>1</v>
      </c>
      <c r="AD33" s="16"/>
      <c r="AE33" s="16"/>
      <c r="AF33" s="17">
        <f t="shared" si="3"/>
        <v>1</v>
      </c>
      <c r="AG33" s="16"/>
      <c r="AH33" s="16"/>
      <c r="AI33" s="16"/>
      <c r="AJ33" s="16"/>
      <c r="AK33" s="16"/>
      <c r="AL33" s="17">
        <f t="shared" si="4"/>
        <v>0</v>
      </c>
      <c r="AM33" s="14">
        <f t="shared" si="5"/>
        <v>97</v>
      </c>
      <c r="AP33" s="16"/>
      <c r="AQ33" s="16"/>
      <c r="AR33" s="16"/>
      <c r="AS33" s="16"/>
      <c r="AT33" s="16"/>
      <c r="AU33" s="16"/>
      <c r="AV33" s="16"/>
      <c r="AW33" s="16"/>
      <c r="AX33" s="16"/>
      <c r="AZ33" s="16"/>
    </row>
    <row r="34" spans="1:52" s="15" customFormat="1" ht="12.75" x14ac:dyDescent="0.25">
      <c r="A34" s="8">
        <v>66167</v>
      </c>
      <c r="B34" s="8" t="s">
        <v>104</v>
      </c>
      <c r="C34" s="17"/>
      <c r="D34" s="17">
        <v>4</v>
      </c>
      <c r="E34" s="17"/>
      <c r="F34" s="16"/>
      <c r="G34" s="16"/>
      <c r="H34" s="16"/>
      <c r="I34" s="16"/>
      <c r="J34" s="16"/>
      <c r="K34" s="16"/>
      <c r="L34" s="16"/>
      <c r="M34" s="16"/>
      <c r="N34" s="17"/>
      <c r="O34" s="16"/>
      <c r="P34" s="16"/>
      <c r="Q34" s="16"/>
      <c r="R34" s="16"/>
      <c r="S34" s="16"/>
      <c r="T34" s="17"/>
      <c r="U34" s="16"/>
      <c r="V34" s="16"/>
      <c r="W34" s="16"/>
      <c r="X34" s="16"/>
      <c r="Y34" s="16"/>
      <c r="Z34" s="17"/>
      <c r="AA34" s="16"/>
      <c r="AB34" s="16"/>
      <c r="AC34" s="16"/>
      <c r="AD34" s="16"/>
      <c r="AE34" s="16"/>
      <c r="AF34" s="17">
        <f t="shared" si="3"/>
        <v>0</v>
      </c>
      <c r="AG34" s="16"/>
      <c r="AH34" s="16"/>
      <c r="AI34" s="16"/>
      <c r="AJ34" s="16"/>
      <c r="AK34" s="16"/>
      <c r="AL34" s="17">
        <f t="shared" si="4"/>
        <v>0</v>
      </c>
      <c r="AM34" s="14">
        <f t="shared" si="5"/>
        <v>4</v>
      </c>
      <c r="AP34" s="16"/>
      <c r="AQ34" s="16"/>
      <c r="AR34" s="16"/>
      <c r="AS34" s="16"/>
      <c r="AT34" s="16"/>
      <c r="AU34" s="16"/>
      <c r="AV34" s="16"/>
      <c r="AW34" s="16"/>
      <c r="AX34" s="16"/>
      <c r="AZ34" s="16"/>
    </row>
  </sheetData>
  <conditionalFormatting sqref="J1">
    <cfRule type="cellIs" dxfId="59" priority="228" operator="between">
      <formula>5000</formula>
      <formula>5200</formula>
    </cfRule>
    <cfRule type="cellIs" dxfId="58" priority="232" operator="between">
      <formula>2000</formula>
      <formula>2200</formula>
    </cfRule>
    <cfRule type="cellIs" dxfId="57" priority="229" operator="between">
      <formula>4000</formula>
      <formula>4200</formula>
    </cfRule>
    <cfRule type="cellIs" dxfId="56" priority="231" operator="between">
      <formula>3000</formula>
      <formula>3200</formula>
    </cfRule>
  </conditionalFormatting>
  <conditionalFormatting sqref="J4">
    <cfRule type="cellIs" dxfId="55" priority="222" operator="between">
      <formula>2000</formula>
      <formula>2200</formula>
    </cfRule>
    <cfRule type="cellIs" dxfId="54" priority="221" operator="between">
      <formula>3000</formula>
      <formula>3200</formula>
    </cfRule>
    <cfRule type="cellIs" dxfId="53" priority="219" operator="between">
      <formula>4000</formula>
      <formula>4200</formula>
    </cfRule>
    <cfRule type="cellIs" dxfId="52" priority="218" operator="between">
      <formula>5000</formula>
      <formula>5200</formula>
    </cfRule>
  </conditionalFormatting>
  <conditionalFormatting sqref="J6">
    <cfRule type="cellIs" dxfId="51" priority="212" operator="between">
      <formula>2000</formula>
      <formula>2200</formula>
    </cfRule>
    <cfRule type="cellIs" dxfId="50" priority="211" operator="between">
      <formula>3000</formula>
      <formula>3200</formula>
    </cfRule>
    <cfRule type="cellIs" dxfId="49" priority="209" operator="between">
      <formula>4000</formula>
      <formula>4200</formula>
    </cfRule>
    <cfRule type="cellIs" dxfId="48" priority="208" operator="between">
      <formula>5000</formula>
      <formula>5200</formula>
    </cfRule>
  </conditionalFormatting>
  <conditionalFormatting sqref="N7:N10">
    <cfRule type="cellIs" dxfId="47" priority="194" operator="between">
      <formula>4000</formula>
      <formula>4200</formula>
    </cfRule>
    <cfRule type="cellIs" dxfId="46" priority="197" operator="between">
      <formula>2000</formula>
      <formula>2200</formula>
    </cfRule>
    <cfRule type="cellIs" dxfId="45" priority="196" operator="between">
      <formula>3000</formula>
      <formula>3200</formula>
    </cfRule>
    <cfRule type="cellIs" dxfId="44" priority="193" operator="between">
      <formula>5000</formula>
      <formula>5200</formula>
    </cfRule>
  </conditionalFormatting>
  <conditionalFormatting sqref="P11">
    <cfRule type="containsBlanks" dxfId="43" priority="186">
      <formula>LEN(TRIM(P11))=0</formula>
    </cfRule>
  </conditionalFormatting>
  <conditionalFormatting sqref="R11">
    <cfRule type="cellIs" dxfId="42" priority="192" operator="between">
      <formula>2000</formula>
      <formula>2200</formula>
    </cfRule>
    <cfRule type="cellIs" dxfId="41" priority="191" operator="between">
      <formula>3000</formula>
      <formula>3200</formula>
    </cfRule>
    <cfRule type="cellIs" dxfId="40" priority="189" operator="between">
      <formula>4000</formula>
      <formula>4200</formula>
    </cfRule>
    <cfRule type="cellIs" dxfId="39" priority="188" operator="between">
      <formula>5000</formula>
      <formula>5200</formula>
    </cfRule>
    <cfRule type="cellIs" dxfId="38" priority="187" operator="between">
      <formula>0</formula>
      <formula>0</formula>
    </cfRule>
  </conditionalFormatting>
  <conditionalFormatting sqref="X12">
    <cfRule type="cellIs" dxfId="37" priority="181" operator="between">
      <formula>2000</formula>
      <formula>2200</formula>
    </cfRule>
    <cfRule type="cellIs" dxfId="36" priority="179" operator="between">
      <formula>4000</formula>
      <formula>4200</formula>
    </cfRule>
    <cfRule type="cellIs" dxfId="35" priority="178" operator="between">
      <formula>5000</formula>
      <formula>5200</formula>
    </cfRule>
    <cfRule type="cellIs" dxfId="34" priority="177" operator="between">
      <formula>0</formula>
      <formula>0</formula>
    </cfRule>
    <cfRule type="cellIs" dxfId="33" priority="180" operator="between">
      <formula>3000</formula>
      <formula>3200</formula>
    </cfRule>
    <cfRule type="cellIs" dxfId="32" priority="176" operator="between">
      <formula>1000</formula>
      <formula>1200</formula>
    </cfRule>
    <cfRule type="cellIs" dxfId="31" priority="175" operator="between">
      <formula>1500</formula>
      <formula>1700</formula>
    </cfRule>
  </conditionalFormatting>
  <conditionalFormatting sqref="AA12:AA15">
    <cfRule type="cellIs" dxfId="30" priority="158" operator="between">
      <formula>4000</formula>
      <formula>4200</formula>
    </cfRule>
    <cfRule type="cellIs" dxfId="29" priority="159" operator="between">
      <formula>3000</formula>
      <formula>3200</formula>
    </cfRule>
    <cfRule type="cellIs" dxfId="28" priority="160" operator="between">
      <formula>2000</formula>
      <formula>2200</formula>
    </cfRule>
    <cfRule type="cellIs" dxfId="27" priority="154" operator="between">
      <formula>1500</formula>
      <formula>1700</formula>
    </cfRule>
    <cfRule type="cellIs" dxfId="26" priority="155" operator="between">
      <formula>1000</formula>
      <formula>1200</formula>
    </cfRule>
    <cfRule type="cellIs" dxfId="25" priority="157" operator="between">
      <formula>5000</formula>
      <formula>5200</formula>
    </cfRule>
  </conditionalFormatting>
  <conditionalFormatting sqref="AA13:AA15">
    <cfRule type="cellIs" dxfId="24" priority="156" operator="between">
      <formula>0</formula>
      <formula>0</formula>
    </cfRule>
  </conditionalFormatting>
  <conditionalFormatting sqref="AG16:AG23">
    <cfRule type="cellIs" dxfId="23" priority="96" operator="between">
      <formula>5000</formula>
      <formula>5200</formula>
    </cfRule>
    <cfRule type="cellIs" dxfId="22" priority="95" operator="between">
      <formula>0</formula>
      <formula>0</formula>
    </cfRule>
    <cfRule type="cellIs" dxfId="21" priority="98" operator="between">
      <formula>3000</formula>
      <formula>3200</formula>
    </cfRule>
    <cfRule type="cellIs" dxfId="20" priority="93" operator="between">
      <formula>1500</formula>
      <formula>1700</formula>
    </cfRule>
    <cfRule type="cellIs" dxfId="19" priority="99" operator="between">
      <formula>2000</formula>
      <formula>2200</formula>
    </cfRule>
    <cfRule type="cellIs" dxfId="18" priority="97" operator="between">
      <formula>4000</formula>
      <formula>4200</formula>
    </cfRule>
  </conditionalFormatting>
  <conditionalFormatting sqref="AG16:AG24">
    <cfRule type="cellIs" dxfId="17" priority="90" operator="between">
      <formula>1000</formula>
      <formula>1200</formula>
    </cfRule>
    <cfRule type="cellIs" dxfId="16" priority="89" operator="between">
      <formula>1900</formula>
      <formula>2000</formula>
    </cfRule>
    <cfRule type="cellIs" dxfId="15" priority="88" operator="between">
      <formula>2900</formula>
      <formula>3000</formula>
    </cfRule>
  </conditionalFormatting>
  <conditionalFormatting sqref="AG24">
    <cfRule type="expression" dxfId="14" priority="87">
      <formula>AND(AG24&gt;1999,AG24&lt;2201,AO24="")</formula>
    </cfRule>
    <cfRule type="expression" dxfId="13" priority="85">
      <formula>AND(AG24&gt;4000,AG24&lt;4201,AQ24="")</formula>
    </cfRule>
    <cfRule type="expression" dxfId="12" priority="84">
      <formula>AND(AG24&gt;5000,AG24&lt;5201,AR24="")</formula>
    </cfRule>
    <cfRule type="expression" dxfId="11" priority="82">
      <formula>AND(AG24&gt;1500,AG24&lt;2000,AT24="")</formula>
    </cfRule>
    <cfRule type="expression" dxfId="10" priority="83">
      <formula>AND(AG24=0,AS24="")</formula>
    </cfRule>
    <cfRule type="expression" dxfId="9" priority="86">
      <formula>AND(AG24&gt;3000,AG24&lt;3201,AP24="")</formula>
    </cfRule>
  </conditionalFormatting>
  <conditionalFormatting sqref="AM25:AM34">
    <cfRule type="cellIs" dxfId="8" priority="8" operator="between">
      <formula>1900</formula>
      <formula>2000</formula>
    </cfRule>
    <cfRule type="cellIs" dxfId="7" priority="9" operator="between">
      <formula>1000</formula>
      <formula>1200</formula>
    </cfRule>
    <cfRule type="cellIs" dxfId="6" priority="7" operator="between">
      <formula>2900</formula>
      <formula>3000</formula>
    </cfRule>
    <cfRule type="expression" dxfId="5" priority="6">
      <formula>AND(AM25&gt;1999,AM25&lt;2201,AU25="")</formula>
    </cfRule>
    <cfRule type="expression" dxfId="4" priority="5">
      <formula>AND(AM25&gt;3000,AM25&lt;3201,AV25="")</formula>
    </cfRule>
    <cfRule type="expression" dxfId="3" priority="1">
      <formula>AND(AM25&gt;1500,AM25&lt;2000,AZ25="")</formula>
    </cfRule>
    <cfRule type="expression" dxfId="2" priority="4">
      <formula>AND(AM25&gt;4000,AM25&lt;4201,AW25="")</formula>
    </cfRule>
    <cfRule type="expression" dxfId="1" priority="3">
      <formula>AND(AM25&gt;5000,AM25&lt;5201,AX25="")</formula>
    </cfRule>
    <cfRule type="expression" dxfId="0" priority="2">
      <formula>AND(AM25=0,AY25="")</formula>
    </cfRule>
  </conditionalFormatting>
  <pageMargins left="0.7" right="0.7" top="0.75" bottom="0.75" header="0.3" footer="0.3"/>
  <pageSetup paperSize="9" orientation="portrait" verticalDpi="0" r:id="rId1"/>
  <headerFooter>
    <oddFooter>&amp;L&amp;1#&amp;"Times New Roman"&amp;8&amp;K000000Sensitivity: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c946572-3c06-4974-8df4-bc0613f7377f" xsi:nil="true"/>
    <lcf76f155ced4ddcb4097134ff3c332f xmlns="8ae8c573-56cb-423b-b368-70f14f3e8e3a">
      <Terms xmlns="http://schemas.microsoft.com/office/infopath/2007/PartnerControls"/>
    </lcf76f155ced4ddcb4097134ff3c332f>
    <MediaLengthInSeconds xmlns="8ae8c573-56cb-423b-b368-70f14f3e8e3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816B64C858D984393564EFACCBB1411" ma:contentTypeVersion="11" ma:contentTypeDescription="Opret et nyt dokument." ma:contentTypeScope="" ma:versionID="8df339bc038453e9aefb32787ffb4573">
  <xsd:schema xmlns:xsd="http://www.w3.org/2001/XMLSchema" xmlns:xs="http://www.w3.org/2001/XMLSchema" xmlns:p="http://schemas.microsoft.com/office/2006/metadata/properties" xmlns:ns2="8ae8c573-56cb-423b-b368-70f14f3e8e3a" xmlns:ns3="0c946572-3c06-4974-8df4-bc0613f7377f" targetNamespace="http://schemas.microsoft.com/office/2006/metadata/properties" ma:root="true" ma:fieldsID="9459aebb099e8b7d27dda677fae7370b" ns2:_="" ns3:_="">
    <xsd:import namespace="8ae8c573-56cb-423b-b368-70f14f3e8e3a"/>
    <xsd:import namespace="0c946572-3c06-4974-8df4-bc0613f737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e8c573-56cb-423b-b368-70f14f3e8e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illedmærker" ma:readOnly="false" ma:fieldId="{5cf76f15-5ced-4ddc-b409-7134ff3c332f}" ma:taxonomyMulti="true" ma:sspId="19aa5a0c-bab9-408a-a4ee-a967ee44b7b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946572-3c06-4974-8df4-bc0613f7377f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ad5f978e-df9d-431f-ac08-f4cf6ac2df3c}" ma:internalName="TaxCatchAll" ma:showField="CatchAllData" ma:web="0c946572-3c06-4974-8df4-bc0613f737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9944E0-A6F3-48C3-ADB2-970AAFAB0D1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3F0E304-83B9-4AF3-9C23-56CA1CEEB2A0}">
  <ds:schemaRefs>
    <ds:schemaRef ds:uri="http://schemas.microsoft.com/office/2006/metadata/properties"/>
    <ds:schemaRef ds:uri="http://schemas.microsoft.com/office/infopath/2007/PartnerControls"/>
    <ds:schemaRef ds:uri="0c946572-3c06-4974-8df4-bc0613f7377f"/>
    <ds:schemaRef ds:uri="8ae8c573-56cb-423b-b368-70f14f3e8e3a"/>
  </ds:schemaRefs>
</ds:datastoreItem>
</file>

<file path=customXml/itemProps3.xml><?xml version="1.0" encoding="utf-8"?>
<ds:datastoreItem xmlns:ds="http://schemas.openxmlformats.org/officeDocument/2006/customXml" ds:itemID="{6216C120-DB3C-4A4A-9D02-A6D7C54BB6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ae8c573-56cb-423b-b368-70f14f3e8e3a"/>
    <ds:schemaRef ds:uri="0c946572-3c06-4974-8df4-bc0613f737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18450391-6d50-49e0-a466-bfda2ff2a5e1}" enabled="1" method="Standard" siteId="{65f51067-7d65-4aa9-b996-4cc43a0d7111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Navngivne områder</vt:lpstr>
      </vt:variant>
      <vt:variant>
        <vt:i4>2</vt:i4>
      </vt:variant>
    </vt:vector>
  </HeadingPairs>
  <TitlesOfParts>
    <vt:vector size="4" baseType="lpstr">
      <vt:lpstr>Optælling</vt:lpstr>
      <vt:lpstr>Stoppede dommere</vt:lpstr>
      <vt:lpstr>Optælling!Udskriftsområde</vt:lpstr>
      <vt:lpstr>Optælling!Udskriftstitler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ReportPrintRefereeOrdersCount</dc:title>
  <dc:creator>René Pedersen - DBU Jylland Region 2</dc:creator>
  <cp:lastModifiedBy>Bestyrelsen i Herning Fodbolddommer Klub</cp:lastModifiedBy>
  <cp:lastPrinted>2025-11-13T10:43:42Z</cp:lastPrinted>
  <dcterms:created xsi:type="dcterms:W3CDTF">2018-10-03T07:43:17Z</dcterms:created>
  <dcterms:modified xsi:type="dcterms:W3CDTF">2025-11-13T10:43:42Z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8450391-6d50-49e0-a466-bfda2ff2a5e1_Enabled">
    <vt:lpwstr>true</vt:lpwstr>
  </property>
  <property fmtid="{D5CDD505-2E9C-101B-9397-08002B2CF9AE}" pid="3" name="MSIP_Label_18450391-6d50-49e0-a466-bfda2ff2a5e1_SetDate">
    <vt:lpwstr>2023-01-11T07:48:42Z</vt:lpwstr>
  </property>
  <property fmtid="{D5CDD505-2E9C-101B-9397-08002B2CF9AE}" pid="4" name="MSIP_Label_18450391-6d50-49e0-a466-bfda2ff2a5e1_Method">
    <vt:lpwstr>Standard</vt:lpwstr>
  </property>
  <property fmtid="{D5CDD505-2E9C-101B-9397-08002B2CF9AE}" pid="5" name="MSIP_Label_18450391-6d50-49e0-a466-bfda2ff2a5e1_Name">
    <vt:lpwstr>18450391-6d50-49e0-a466-bfda2ff2a5e1</vt:lpwstr>
  </property>
  <property fmtid="{D5CDD505-2E9C-101B-9397-08002B2CF9AE}" pid="6" name="MSIP_Label_18450391-6d50-49e0-a466-bfda2ff2a5e1_SiteId">
    <vt:lpwstr>65f51067-7d65-4aa9-b996-4cc43a0d7111</vt:lpwstr>
  </property>
  <property fmtid="{D5CDD505-2E9C-101B-9397-08002B2CF9AE}" pid="7" name="MSIP_Label_18450391-6d50-49e0-a466-bfda2ff2a5e1_ActionId">
    <vt:lpwstr>0d0acc76-f590-40ba-b664-a5177174d072</vt:lpwstr>
  </property>
  <property fmtid="{D5CDD505-2E9C-101B-9397-08002B2CF9AE}" pid="8" name="MSIP_Label_18450391-6d50-49e0-a466-bfda2ff2a5e1_ContentBits">
    <vt:lpwstr>2</vt:lpwstr>
  </property>
  <property fmtid="{D5CDD505-2E9C-101B-9397-08002B2CF9AE}" pid="9" name="ContentTypeId">
    <vt:lpwstr>0x010100D816B64C858D984393564EFACCBB1411</vt:lpwstr>
  </property>
  <property fmtid="{D5CDD505-2E9C-101B-9397-08002B2CF9AE}" pid="10" name="Order">
    <vt:r8>99800</vt:r8>
  </property>
  <property fmtid="{D5CDD505-2E9C-101B-9397-08002B2CF9AE}" pid="11" name="xd_Signature">
    <vt:bool>false</vt:bool>
  </property>
  <property fmtid="{D5CDD505-2E9C-101B-9397-08002B2CF9AE}" pid="12" name="xd_ProgID">
    <vt:lpwstr/>
  </property>
  <property fmtid="{D5CDD505-2E9C-101B-9397-08002B2CF9AE}" pid="13" name="ComplianceAssetId">
    <vt:lpwstr/>
  </property>
  <property fmtid="{D5CDD505-2E9C-101B-9397-08002B2CF9AE}" pid="14" name="TemplateUrl">
    <vt:lpwstr/>
  </property>
  <property fmtid="{D5CDD505-2E9C-101B-9397-08002B2CF9AE}" pid="15" name="_ExtendedDescription">
    <vt:lpwstr/>
  </property>
  <property fmtid="{D5CDD505-2E9C-101B-9397-08002B2CF9AE}" pid="16" name="TriggerFlowInfo">
    <vt:lpwstr/>
  </property>
  <property fmtid="{D5CDD505-2E9C-101B-9397-08002B2CF9AE}" pid="17" name="MediaServiceImageTags">
    <vt:lpwstr/>
  </property>
</Properties>
</file>