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codeName="Denne_projektmappe" defaultThemeVersion="166925"/>
  <mc:AlternateContent xmlns:mc="http://schemas.openxmlformats.org/markup-compatibility/2006">
    <mc:Choice Requires="x15">
      <x15ac:absPath xmlns:x15ac="http://schemas.microsoft.com/office/spreadsheetml/2010/11/ac" url="C:\Users\kesj\Dropbox\Dommer\Bestyrelsesarbejde dommerklubben\Antal kampe\"/>
    </mc:Choice>
  </mc:AlternateContent>
  <xr:revisionPtr revIDLastSave="0" documentId="13_ncr:1_{65E0C51D-10AF-4AC2-90AA-CCC20B4524C1}" xr6:coauthVersionLast="47" xr6:coauthVersionMax="47" xr10:uidLastSave="{00000000-0000-0000-0000-000000000000}"/>
  <bookViews>
    <workbookView xWindow="-120" yWindow="-120" windowWidth="29040" windowHeight="15225" xr2:uid="{00000000-000D-0000-FFFF-FFFF00000000}"/>
  </bookViews>
  <sheets>
    <sheet name="Optælling" sheetId="1" r:id="rId1"/>
    <sheet name="Stoppede dommere" sheetId="2" r:id="rId2"/>
  </sheets>
  <definedNames>
    <definedName name="_xlnm.Print_Titles" localSheetId="0">Optælling!$1:$1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" i="1" l="1"/>
  <c r="N17" i="1"/>
  <c r="D48" i="1"/>
  <c r="N4" i="1"/>
  <c r="N5" i="1"/>
  <c r="N6" i="1"/>
  <c r="N7" i="1"/>
  <c r="N8" i="1"/>
  <c r="N12" i="1"/>
  <c r="N16" i="1"/>
  <c r="N18" i="1"/>
  <c r="N20" i="1"/>
  <c r="N22" i="1"/>
  <c r="N23" i="1"/>
  <c r="N29" i="1"/>
  <c r="N37" i="1"/>
  <c r="N39" i="1"/>
  <c r="N41" i="1"/>
  <c r="N42" i="1"/>
  <c r="N44" i="1"/>
  <c r="N46" i="1"/>
  <c r="N49" i="1"/>
  <c r="N50" i="1"/>
  <c r="N53" i="1"/>
  <c r="N55" i="1"/>
  <c r="N56" i="1"/>
  <c r="N61" i="1"/>
  <c r="N62" i="1"/>
  <c r="N63" i="1"/>
  <c r="N64" i="1"/>
  <c r="N65" i="1"/>
  <c r="N66" i="1"/>
  <c r="N67" i="1"/>
  <c r="N68" i="1"/>
  <c r="N69" i="1"/>
  <c r="N70" i="1"/>
  <c r="N71" i="1"/>
  <c r="N73" i="1"/>
  <c r="N75" i="1"/>
  <c r="N76" i="1"/>
  <c r="N77" i="1"/>
  <c r="N79" i="1"/>
  <c r="N80" i="1"/>
  <c r="N84" i="1"/>
  <c r="N86" i="1"/>
  <c r="N88" i="1"/>
  <c r="N89" i="1"/>
  <c r="N92" i="1"/>
  <c r="N94" i="1"/>
  <c r="N95" i="1"/>
  <c r="N96" i="1"/>
  <c r="N97" i="1"/>
  <c r="N101" i="1"/>
  <c r="N102" i="1"/>
  <c r="N103" i="1"/>
  <c r="N104" i="1"/>
  <c r="N105" i="1"/>
  <c r="N107" i="1"/>
  <c r="N108" i="1"/>
  <c r="N110" i="1"/>
  <c r="N114" i="1"/>
  <c r="N10" i="2"/>
  <c r="I9" i="2"/>
  <c r="N9" i="2" s="1"/>
  <c r="G8" i="2"/>
  <c r="I8" i="2" s="1"/>
  <c r="N8" i="2" s="1"/>
  <c r="N7" i="2"/>
  <c r="N2" i="1" l="1"/>
  <c r="J6" i="2" l="1"/>
  <c r="I6" i="2"/>
  <c r="J4" i="2"/>
  <c r="I35" i="1" l="1"/>
  <c r="N35" i="1" s="1"/>
  <c r="I38" i="1"/>
  <c r="N38" i="1" s="1"/>
  <c r="I40" i="1"/>
  <c r="N40" i="1" s="1"/>
  <c r="I48" i="1"/>
  <c r="N48" i="1" s="1"/>
  <c r="I52" i="1"/>
  <c r="N52" i="1" s="1"/>
  <c r="I54" i="1"/>
  <c r="N54" i="1" s="1"/>
  <c r="I57" i="1"/>
  <c r="N57" i="1" s="1"/>
  <c r="I58" i="1"/>
  <c r="N58" i="1" s="1"/>
  <c r="I72" i="1"/>
  <c r="N72" i="1" s="1"/>
  <c r="I74" i="1"/>
  <c r="N74" i="1" s="1"/>
  <c r="I85" i="1"/>
  <c r="N85" i="1" s="1"/>
  <c r="I87" i="1"/>
  <c r="N87" i="1" s="1"/>
  <c r="I93" i="1"/>
  <c r="N93" i="1" s="1"/>
  <c r="I99" i="1"/>
  <c r="N99" i="1" s="1"/>
  <c r="I106" i="1"/>
  <c r="N106" i="1" s="1"/>
  <c r="I109" i="1"/>
  <c r="N109" i="1" s="1"/>
  <c r="I3" i="1"/>
  <c r="N3" i="1" s="1"/>
  <c r="I10" i="1"/>
  <c r="N10" i="1" s="1"/>
  <c r="I11" i="1"/>
  <c r="N11" i="1" s="1"/>
  <c r="I14" i="1"/>
  <c r="N14" i="1" s="1"/>
  <c r="I25" i="1"/>
  <c r="N25" i="1" s="1"/>
  <c r="I27" i="1"/>
  <c r="N27" i="1" s="1"/>
  <c r="I28" i="1"/>
  <c r="N28" i="1" s="1"/>
  <c r="C13" i="1" l="1"/>
  <c r="N13" i="1" s="1"/>
  <c r="G113" i="1"/>
  <c r="G112" i="1"/>
  <c r="G111" i="1"/>
  <c r="G100" i="1"/>
  <c r="G98" i="1"/>
  <c r="G91" i="1"/>
  <c r="G90" i="1"/>
  <c r="G83" i="1"/>
  <c r="G82" i="1"/>
  <c r="G81" i="1"/>
  <c r="G78" i="1"/>
  <c r="G60" i="1"/>
  <c r="G59" i="1"/>
  <c r="G51" i="1"/>
  <c r="G47" i="1"/>
  <c r="G45" i="1"/>
  <c r="G43" i="1"/>
  <c r="G36" i="1"/>
  <c r="G34" i="1"/>
  <c r="G33" i="1"/>
  <c r="G32" i="1"/>
  <c r="G31" i="1"/>
  <c r="G30" i="1"/>
  <c r="G26" i="1"/>
  <c r="G24" i="1"/>
  <c r="G21" i="1"/>
  <c r="G19" i="1"/>
  <c r="G15" i="1"/>
  <c r="G9" i="1"/>
  <c r="I90" i="1" l="1"/>
  <c r="N90" i="1" s="1"/>
  <c r="I9" i="1"/>
  <c r="N9" i="1" s="1"/>
  <c r="I51" i="1"/>
  <c r="N51" i="1" s="1"/>
  <c r="I98" i="1"/>
  <c r="N98" i="1" s="1"/>
  <c r="I111" i="1"/>
  <c r="N111" i="1" s="1"/>
  <c r="I59" i="1"/>
  <c r="N59" i="1" s="1"/>
  <c r="I100" i="1"/>
  <c r="N100" i="1" s="1"/>
  <c r="I24" i="1"/>
  <c r="N24" i="1" s="1"/>
  <c r="I43" i="1"/>
  <c r="N43" i="1" s="1"/>
  <c r="I82" i="1"/>
  <c r="N82" i="1" s="1"/>
  <c r="I112" i="1"/>
  <c r="N112" i="1" s="1"/>
  <c r="I91" i="1"/>
  <c r="N91" i="1" s="1"/>
  <c r="I33" i="1"/>
  <c r="N33" i="1" s="1"/>
  <c r="I34" i="1"/>
  <c r="N34" i="1" s="1"/>
  <c r="I81" i="1"/>
  <c r="N81" i="1" s="1"/>
  <c r="I26" i="1"/>
  <c r="N26" i="1" s="1"/>
  <c r="I45" i="1"/>
  <c r="N45" i="1" s="1"/>
  <c r="I83" i="1"/>
  <c r="N83" i="1" s="1"/>
  <c r="I113" i="1"/>
  <c r="N113" i="1" s="1"/>
  <c r="I31" i="1"/>
  <c r="N31" i="1" s="1"/>
  <c r="I32" i="1"/>
  <c r="N32" i="1" s="1"/>
  <c r="I15" i="1"/>
  <c r="N15" i="1" s="1"/>
  <c r="I60" i="1"/>
  <c r="N60" i="1" s="1"/>
  <c r="I19" i="1"/>
  <c r="N19" i="1" s="1"/>
  <c r="I78" i="1"/>
  <c r="N78" i="1" s="1"/>
  <c r="I21" i="1"/>
  <c r="N21" i="1" s="1"/>
  <c r="I36" i="1"/>
  <c r="N36" i="1" s="1"/>
  <c r="I30" i="1"/>
  <c r="N30" i="1" s="1"/>
  <c r="I47" i="1"/>
  <c r="N47" i="1" s="1"/>
</calcChain>
</file>

<file path=xl/sharedStrings.xml><?xml version="1.0" encoding="utf-8"?>
<sst xmlns="http://schemas.openxmlformats.org/spreadsheetml/2006/main" count="161" uniqueCount="137">
  <si>
    <t>Dommernr.</t>
  </si>
  <si>
    <t>Dommernavn</t>
  </si>
  <si>
    <t>Heine Kristensen</t>
  </si>
  <si>
    <t>Hans Jørgen Andersen</t>
  </si>
  <si>
    <t>Allan Dam</t>
  </si>
  <si>
    <t>Claus Krupsdahl</t>
  </si>
  <si>
    <t>Jens Kjær Nielsen</t>
  </si>
  <si>
    <t>Henning Jensen</t>
  </si>
  <si>
    <t>Tommy Poulsen</t>
  </si>
  <si>
    <t>Jesper Meier</t>
  </si>
  <si>
    <t>Kenni Jensen</t>
  </si>
  <si>
    <t>Per Buur</t>
  </si>
  <si>
    <t>Michael Ellingsen</t>
  </si>
  <si>
    <t>Per Nielsen</t>
  </si>
  <si>
    <t>Arne Reimers</t>
  </si>
  <si>
    <t>Johnny Lauritsen</t>
  </si>
  <si>
    <t>Lars Nykjær</t>
  </si>
  <si>
    <t>Ole Skovgaard</t>
  </si>
  <si>
    <t>Kristian Martin Christensen</t>
  </si>
  <si>
    <t>Poul Høgh</t>
  </si>
  <si>
    <t>Dennis Andersen</t>
  </si>
  <si>
    <t>Finn Mortensen</t>
  </si>
  <si>
    <t>Jakob Mastrup</t>
  </si>
  <si>
    <t>Leo Christensen</t>
  </si>
  <si>
    <t>Arif Cebel Öniz</t>
  </si>
  <si>
    <t>Jan Hansen</t>
  </si>
  <si>
    <t>Martin Vestergaard</t>
  </si>
  <si>
    <t>Rud Jakobsen</t>
  </si>
  <si>
    <t>Henning G. Jensen</t>
  </si>
  <si>
    <t>Helge Johnsen</t>
  </si>
  <si>
    <t>Emil Knudsen</t>
  </si>
  <si>
    <t>Per Knudsen</t>
  </si>
  <si>
    <t>Brian Laursen</t>
  </si>
  <si>
    <t>Henrik Thylstrup</t>
  </si>
  <si>
    <t>Lars Marinussen</t>
  </si>
  <si>
    <t>Steen Mikkelsen</t>
  </si>
  <si>
    <t>Vagn Nygaard Mikkelsen</t>
  </si>
  <si>
    <t>Preben Kien Farsinsen</t>
  </si>
  <si>
    <t>Torben Nygaard</t>
  </si>
  <si>
    <t>Kim Pallesen</t>
  </si>
  <si>
    <t>Søren Petersen</t>
  </si>
  <si>
    <t>Jan Hartmann Rømer</t>
  </si>
  <si>
    <t>Tommy Hansen</t>
  </si>
  <si>
    <t>Thorkild Langhoff</t>
  </si>
  <si>
    <t>Ceylan Yayla</t>
  </si>
  <si>
    <t>René Risum</t>
  </si>
  <si>
    <t>Richard Nissen</t>
  </si>
  <si>
    <t>Kurt Halkjær</t>
  </si>
  <si>
    <t>Mirsad Topic</t>
  </si>
  <si>
    <t>Dogan Can Yayla</t>
  </si>
  <si>
    <t>Flemming Andreasen</t>
  </si>
  <si>
    <t>Jan Thorup Madsen</t>
  </si>
  <si>
    <t>Lars Hangaard-Evers</t>
  </si>
  <si>
    <t>Kristoffer Havn</t>
  </si>
  <si>
    <t>Lars Pedersen</t>
  </si>
  <si>
    <t>Per Sønderkjær</t>
  </si>
  <si>
    <t>Jonas Johansen</t>
  </si>
  <si>
    <t>Kasper Meier Thomsen</t>
  </si>
  <si>
    <t>Brian Boesen</t>
  </si>
  <si>
    <t>Mads Kafaei</t>
  </si>
  <si>
    <t>Niels Jensen</t>
  </si>
  <si>
    <t>Søren B. Basse</t>
  </si>
  <si>
    <t>Robert Houlberg</t>
  </si>
  <si>
    <t>Torben Kristensen</t>
  </si>
  <si>
    <t>Egon Henriksen</t>
  </si>
  <si>
    <t>Frank Bulig Lauridsen</t>
  </si>
  <si>
    <t>Brian Marinussen</t>
  </si>
  <si>
    <t>Heine Buus</t>
  </si>
  <si>
    <t>Lars Vesterbæk</t>
  </si>
  <si>
    <t>I alt</t>
  </si>
  <si>
    <t>DGI kampe 2017</t>
  </si>
  <si>
    <t>Ib Johansen</t>
  </si>
  <si>
    <t>Kasper Mertner</t>
  </si>
  <si>
    <t>Nurdin Suljic</t>
  </si>
  <si>
    <t>Patrich Tvermose</t>
  </si>
  <si>
    <t>Simon Jakobsen</t>
  </si>
  <si>
    <t>Kampe til og med 11.12.2016</t>
  </si>
  <si>
    <t>Erik Korsgaard</t>
  </si>
  <si>
    <t>H.C. Søndergaard</t>
  </si>
  <si>
    <t>Hans Jensen</t>
  </si>
  <si>
    <t>Torben Mosegaard</t>
  </si>
  <si>
    <t>Top 10</t>
  </si>
  <si>
    <t>Svend Aage Yderstræde</t>
  </si>
  <si>
    <t>DGI/ekstra kampe 2018</t>
  </si>
  <si>
    <t>DGI/ekstra kampe 2019</t>
  </si>
  <si>
    <t>Andreas Ploug Bess</t>
  </si>
  <si>
    <t>Mads Peter Østergaard</t>
  </si>
  <si>
    <t>Raguparan Kanthasamy</t>
  </si>
  <si>
    <t>Saif Al-Zohairi</t>
  </si>
  <si>
    <t>Sanne Dam Jensen</t>
  </si>
  <si>
    <t>Simon Steiniche</t>
  </si>
  <si>
    <t>Alder</t>
  </si>
  <si>
    <t>Eksamens år</t>
  </si>
  <si>
    <t>Brian Mircevski Gaardsvig</t>
  </si>
  <si>
    <t>DGI/ekstra kampe 2020</t>
  </si>
  <si>
    <t>Akash Mustafa</t>
  </si>
  <si>
    <t>Allan Mikkelsen</t>
  </si>
  <si>
    <t>Anders Damgaard Kjeldsen</t>
  </si>
  <si>
    <t>Claus Strandby</t>
  </si>
  <si>
    <t>Daniel Hansen</t>
  </si>
  <si>
    <t>Emil Davies</t>
  </si>
  <si>
    <t>Kasper Byskov</t>
  </si>
  <si>
    <t>Lukas Vingtoft</t>
  </si>
  <si>
    <t>Mikkel Ersteiner Nielsen</t>
  </si>
  <si>
    <t>Nikolaj Jacobsen</t>
  </si>
  <si>
    <t>Thisaakan Raguparan</t>
  </si>
  <si>
    <t>Thomas Bjerregaard</t>
  </si>
  <si>
    <t>Tobias Hagelund Nielsen</t>
  </si>
  <si>
    <t>Zakharias Olesen</t>
  </si>
  <si>
    <t>Kampe 11.12.2016 - 31.12.2020</t>
  </si>
  <si>
    <t>DGI 2017-2020</t>
  </si>
  <si>
    <t>?</t>
  </si>
  <si>
    <t>Patrick Marinussen </t>
  </si>
  <si>
    <t>Simon Skellgaard Lyngesen</t>
  </si>
  <si>
    <t>René Ørgaard Hansen</t>
  </si>
  <si>
    <t>DGI 2021 forår</t>
  </si>
  <si>
    <t>DGI 2021 efterår</t>
  </si>
  <si>
    <t>DBU 2021 kampe dommer/LD</t>
  </si>
  <si>
    <t>DBU  vejl. eller udvikl. Opgaver 2021</t>
  </si>
  <si>
    <t>Andreas Kjærulff Madsen</t>
  </si>
  <si>
    <t>Emanuel Valentine Dandu</t>
  </si>
  <si>
    <t>Jan Daniel Kjeldsen Nielsen</t>
  </si>
  <si>
    <t>Jesper Rosenquist</t>
  </si>
  <si>
    <t>Lars Kristensen</t>
  </si>
  <si>
    <t>Mads Hoffmann Nedergaard</t>
  </si>
  <si>
    <t>Magnus Kildsgaard Hansen</t>
  </si>
  <si>
    <t>Marcus Lundholm Sørensen</t>
  </si>
  <si>
    <t>Martin Beck Larsen</t>
  </si>
  <si>
    <t>Martin Toudal</t>
  </si>
  <si>
    <t>Mathias Wael</t>
  </si>
  <si>
    <t>Nedzad Boskailo</t>
  </si>
  <si>
    <t>Nikolaj Toudal</t>
  </si>
  <si>
    <t>Sharankan Sivanathan</t>
  </si>
  <si>
    <t>Søren Clausen</t>
  </si>
  <si>
    <t>Thomas Bøg Petersen</t>
  </si>
  <si>
    <t>Jerad Anthonipillai</t>
  </si>
  <si>
    <t>Damir Zvirkic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</si>
</sst>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Verdana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9">
    <xf numFmtId="0" fontId="0" fillId="0" borderId="0" xfId="0"/>
    <xf numFmtId="0" fontId="18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left" wrapText="1"/>
    </xf>
    <xf numFmtId="0" fontId="18" fillId="33" borderId="10" xfId="0" applyFont="1" applyFill="1" applyBorder="1" applyAlignment="1">
      <alignment horizontal="center" wrapText="1"/>
    </xf>
    <xf numFmtId="0" fontId="21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wrapText="1"/>
    </xf>
    <xf numFmtId="0" fontId="22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/>
    </xf>
    <xf numFmtId="0" fontId="21" fillId="0" borderId="10" xfId="0" applyFont="1" applyFill="1" applyBorder="1" applyAlignment="1">
      <alignment horizontal="left" vertical="top" wrapText="1"/>
    </xf>
    <xf numFmtId="0" fontId="19" fillId="0" borderId="10" xfId="0" applyFont="1" applyBorder="1" applyAlignment="1">
      <alignment vertical="center"/>
    </xf>
    <xf numFmtId="0" fontId="19" fillId="0" borderId="0" xfId="0" applyFont="1" applyBorder="1" applyAlignment="1">
      <alignment horizontal="left" wrapText="1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wrapText="1"/>
    </xf>
  </cellXfs>
  <cellStyles count="42">
    <cellStyle name="20 % - Farve1" xfId="19" builtinId="30" customBuiltin="1"/>
    <cellStyle name="20 % - Farve2" xfId="23" builtinId="34" customBuiltin="1"/>
    <cellStyle name="20 % - Farve3" xfId="27" builtinId="38" customBuiltin="1"/>
    <cellStyle name="20 % - Farve4" xfId="31" builtinId="42" customBuiltin="1"/>
    <cellStyle name="20 % - Farve5" xfId="35" builtinId="46" customBuiltin="1"/>
    <cellStyle name="20 % - Farve6" xfId="39" builtinId="50" customBuiltin="1"/>
    <cellStyle name="40 % - Farve1" xfId="20" builtinId="31" customBuiltin="1"/>
    <cellStyle name="40 % - Farve2" xfId="24" builtinId="35" customBuiltin="1"/>
    <cellStyle name="40 % - Farve3" xfId="28" builtinId="39" customBuiltin="1"/>
    <cellStyle name="40 % - Farve4" xfId="32" builtinId="43" customBuiltin="1"/>
    <cellStyle name="40 % - Farve5" xfId="36" builtinId="47" customBuiltin="1"/>
    <cellStyle name="40 % - Farve6" xfId="40" builtinId="51" customBuiltin="1"/>
    <cellStyle name="60 % - Farve1" xfId="21" builtinId="32" customBuiltin="1"/>
    <cellStyle name="60 % - Farve2" xfId="25" builtinId="36" customBuiltin="1"/>
    <cellStyle name="60 % - Farve3" xfId="29" builtinId="40" customBuiltin="1"/>
    <cellStyle name="60 % - Farve4" xfId="33" builtinId="44" customBuiltin="1"/>
    <cellStyle name="60 % - Farve5" xfId="37" builtinId="48" customBuiltin="1"/>
    <cellStyle name="60 % - 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Farve1" xfId="18" builtinId="29" customBuiltin="1"/>
    <cellStyle name="Farve2" xfId="22" builtinId="33" customBuiltin="1"/>
    <cellStyle name="Farve3" xfId="26" builtinId="37" customBuiltin="1"/>
    <cellStyle name="Farve4" xfId="30" builtinId="41" customBuiltin="1"/>
    <cellStyle name="Farve5" xfId="34" builtinId="45" customBuiltin="1"/>
    <cellStyle name="Farve6" xfId="38" builtinId="49" customBuiltin="1"/>
    <cellStyle name="Forklarende tekst" xfId="16" builtinId="53" customBuiltin="1"/>
    <cellStyle name="God" xfId="6" builtinId="26" customBuiltin="1"/>
    <cellStyle name="Input" xfId="9" builtinId="20" customBuiltin="1"/>
    <cellStyle name="Kontrollér celle" xfId="13" builtinId="23" customBuiltin="1"/>
    <cellStyle name="Neutral" xfId="8" builtinId="28" customBuiltin="1"/>
    <cellStyle name="Normal" xfId="0" builtinId="0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40">
    <dxf>
      <font>
        <color auto="1"/>
      </font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238125</xdr:colOff>
          <xdr:row>0</xdr:row>
          <xdr:rowOff>228600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S114"/>
  <sheetViews>
    <sheetView showGridLines="0" tabSelected="1" workbookViewId="0">
      <pane ySplit="1" topLeftCell="A50" activePane="bottomLeft" state="frozen"/>
      <selection pane="bottomLeft" activeCell="K66" sqref="K66"/>
    </sheetView>
  </sheetViews>
  <sheetFormatPr defaultColWidth="9.140625" defaultRowHeight="12.75" x14ac:dyDescent="0.2"/>
  <cols>
    <col min="1" max="1" width="10.140625" style="2" customWidth="1"/>
    <col min="2" max="2" width="25.5703125" style="2" bestFit="1" customWidth="1"/>
    <col min="3" max="3" width="14.42578125" style="3" customWidth="1"/>
    <col min="4" max="4" width="15.28515625" style="3" customWidth="1"/>
    <col min="5" max="5" width="9.7109375" style="3" hidden="1" customWidth="1"/>
    <col min="6" max="6" width="12.140625" style="3" hidden="1" customWidth="1"/>
    <col min="7" max="8" width="11.5703125" style="3" hidden="1" customWidth="1"/>
    <col min="9" max="13" width="11.5703125" style="3" customWidth="1"/>
    <col min="14" max="14" width="9.140625" style="3"/>
    <col min="15" max="15" width="9.140625" style="2"/>
    <col min="16" max="16" width="24.42578125" style="2" customWidth="1"/>
    <col min="17" max="17" width="11.42578125" style="3" customWidth="1"/>
    <col min="18" max="18" width="9.140625" style="3"/>
    <col min="19" max="19" width="12.42578125" style="3" customWidth="1"/>
    <col min="20" max="16384" width="9.140625" style="2"/>
  </cols>
  <sheetData>
    <row r="1" spans="1:19" ht="51" customHeight="1" x14ac:dyDescent="0.2">
      <c r="A1" s="1" t="s">
        <v>0</v>
      </c>
      <c r="B1" s="1" t="s">
        <v>1</v>
      </c>
      <c r="C1" s="4" t="s">
        <v>76</v>
      </c>
      <c r="D1" s="4" t="s">
        <v>109</v>
      </c>
      <c r="E1" s="4" t="s">
        <v>70</v>
      </c>
      <c r="F1" s="4" t="s">
        <v>83</v>
      </c>
      <c r="G1" s="4" t="s">
        <v>84</v>
      </c>
      <c r="H1" s="4" t="s">
        <v>94</v>
      </c>
      <c r="I1" s="4" t="s">
        <v>110</v>
      </c>
      <c r="J1" s="4" t="s">
        <v>115</v>
      </c>
      <c r="K1" s="4" t="s">
        <v>116</v>
      </c>
      <c r="L1" s="4" t="s">
        <v>117</v>
      </c>
      <c r="M1" s="4" t="s">
        <v>118</v>
      </c>
      <c r="N1" s="4" t="s">
        <v>69</v>
      </c>
      <c r="P1" s="1" t="s">
        <v>81</v>
      </c>
    </row>
    <row r="2" spans="1:19" x14ac:dyDescent="0.2">
      <c r="A2" s="8">
        <v>76499</v>
      </c>
      <c r="B2" s="9" t="s">
        <v>95</v>
      </c>
      <c r="D2" s="3">
        <v>4</v>
      </c>
      <c r="L2" s="3">
        <v>41</v>
      </c>
      <c r="N2" s="4">
        <f t="shared" ref="N2:N34" si="0">SUM(C2:M2)</f>
        <v>45</v>
      </c>
    </row>
    <row r="3" spans="1:19" x14ac:dyDescent="0.2">
      <c r="A3" s="2">
        <v>66006</v>
      </c>
      <c r="B3" s="2" t="s">
        <v>4</v>
      </c>
      <c r="C3" s="3">
        <v>1841</v>
      </c>
      <c r="D3" s="3">
        <v>37</v>
      </c>
      <c r="E3" s="3">
        <v>1</v>
      </c>
      <c r="I3" s="3">
        <f>SUM(E3:H3)</f>
        <v>1</v>
      </c>
      <c r="L3" s="3">
        <v>15</v>
      </c>
      <c r="N3" s="4">
        <f t="shared" si="0"/>
        <v>1895</v>
      </c>
      <c r="P3" s="1" t="s">
        <v>1</v>
      </c>
      <c r="Q3" s="4" t="s">
        <v>69</v>
      </c>
      <c r="R3" s="4" t="s">
        <v>91</v>
      </c>
      <c r="S3" s="4" t="s">
        <v>92</v>
      </c>
    </row>
    <row r="4" spans="1:19" x14ac:dyDescent="0.2">
      <c r="A4" s="8">
        <v>66044</v>
      </c>
      <c r="B4" s="9" t="s">
        <v>96</v>
      </c>
      <c r="C4" s="3">
        <v>347</v>
      </c>
      <c r="D4" s="3">
        <v>19</v>
      </c>
      <c r="L4" s="3">
        <v>22</v>
      </c>
      <c r="N4" s="4">
        <f t="shared" si="0"/>
        <v>388</v>
      </c>
      <c r="P4" s="2" t="s">
        <v>20</v>
      </c>
      <c r="Q4" s="7">
        <v>5226</v>
      </c>
      <c r="R4" s="3">
        <v>80</v>
      </c>
      <c r="S4" s="3">
        <v>1967</v>
      </c>
    </row>
    <row r="5" spans="1:19" x14ac:dyDescent="0.2">
      <c r="A5" s="10">
        <v>73155</v>
      </c>
      <c r="B5" s="11" t="s">
        <v>97</v>
      </c>
      <c r="C5" s="3">
        <v>93</v>
      </c>
      <c r="D5" s="3">
        <v>84</v>
      </c>
      <c r="L5" s="3">
        <v>28</v>
      </c>
      <c r="N5" s="4">
        <f t="shared" si="0"/>
        <v>205</v>
      </c>
      <c r="P5" s="12" t="s">
        <v>82</v>
      </c>
      <c r="Q5" s="7">
        <v>4736</v>
      </c>
      <c r="R5" s="3">
        <v>78</v>
      </c>
      <c r="S5" s="3">
        <v>1972</v>
      </c>
    </row>
    <row r="6" spans="1:19" x14ac:dyDescent="0.2">
      <c r="A6" s="2">
        <v>66170</v>
      </c>
      <c r="B6" s="2" t="s">
        <v>119</v>
      </c>
      <c r="D6" s="3">
        <v>62</v>
      </c>
      <c r="L6" s="3">
        <v>14</v>
      </c>
      <c r="N6" s="4">
        <f t="shared" si="0"/>
        <v>76</v>
      </c>
      <c r="P6" s="2" t="s">
        <v>77</v>
      </c>
      <c r="Q6" s="7">
        <v>3648</v>
      </c>
      <c r="R6" s="3">
        <v>82</v>
      </c>
      <c r="S6" s="3">
        <v>1978</v>
      </c>
    </row>
    <row r="7" spans="1:19" x14ac:dyDescent="0.2">
      <c r="A7" s="2">
        <v>68281</v>
      </c>
      <c r="B7" s="2" t="s">
        <v>85</v>
      </c>
      <c r="D7" s="3">
        <v>36</v>
      </c>
      <c r="L7" s="3">
        <v>18</v>
      </c>
      <c r="N7" s="4">
        <f t="shared" si="0"/>
        <v>54</v>
      </c>
      <c r="P7" s="2" t="s">
        <v>13</v>
      </c>
      <c r="Q7" s="7">
        <v>3402</v>
      </c>
      <c r="R7" s="3">
        <v>76</v>
      </c>
      <c r="S7" s="3">
        <v>1984</v>
      </c>
    </row>
    <row r="8" spans="1:19" x14ac:dyDescent="0.2">
      <c r="A8" s="2">
        <v>66050</v>
      </c>
      <c r="B8" s="2" t="s">
        <v>24</v>
      </c>
      <c r="C8" s="3">
        <v>540</v>
      </c>
      <c r="D8" s="3">
        <v>155</v>
      </c>
      <c r="L8" s="3">
        <v>50</v>
      </c>
      <c r="N8" s="4">
        <f t="shared" si="0"/>
        <v>745</v>
      </c>
      <c r="P8" s="2" t="s">
        <v>36</v>
      </c>
      <c r="Q8" s="7">
        <v>2990</v>
      </c>
      <c r="R8" s="3">
        <v>73</v>
      </c>
      <c r="S8" s="3">
        <v>1964</v>
      </c>
    </row>
    <row r="9" spans="1:19" x14ac:dyDescent="0.2">
      <c r="A9" s="2">
        <v>66026</v>
      </c>
      <c r="B9" s="2" t="s">
        <v>14</v>
      </c>
      <c r="C9" s="3">
        <v>2121</v>
      </c>
      <c r="D9" s="3">
        <v>245</v>
      </c>
      <c r="E9" s="3">
        <v>25</v>
      </c>
      <c r="F9" s="3">
        <v>22</v>
      </c>
      <c r="G9" s="3">
        <f>10+9</f>
        <v>19</v>
      </c>
      <c r="H9" s="3">
        <v>6</v>
      </c>
      <c r="I9" s="3">
        <f>SUM(E9:H9)</f>
        <v>72</v>
      </c>
      <c r="J9" s="3">
        <v>9</v>
      </c>
      <c r="K9" s="3">
        <v>14</v>
      </c>
      <c r="L9" s="3">
        <v>51</v>
      </c>
      <c r="M9" s="3">
        <v>12</v>
      </c>
      <c r="N9" s="4">
        <f t="shared" si="0"/>
        <v>2596</v>
      </c>
      <c r="P9" s="2" t="s">
        <v>28</v>
      </c>
      <c r="Q9" s="7">
        <v>2945</v>
      </c>
      <c r="R9" s="3">
        <v>61</v>
      </c>
      <c r="S9" s="3">
        <v>1984</v>
      </c>
    </row>
    <row r="10" spans="1:19" x14ac:dyDescent="0.2">
      <c r="A10" s="2">
        <v>68130</v>
      </c>
      <c r="B10" s="2" t="s">
        <v>58</v>
      </c>
      <c r="C10" s="3">
        <v>646</v>
      </c>
      <c r="D10" s="3">
        <v>121</v>
      </c>
      <c r="F10" s="3">
        <v>4</v>
      </c>
      <c r="I10" s="3">
        <f>SUM(E10:H10)</f>
        <v>4</v>
      </c>
      <c r="L10" s="3">
        <v>17</v>
      </c>
      <c r="N10" s="4">
        <f t="shared" si="0"/>
        <v>792</v>
      </c>
      <c r="P10" s="2" t="s">
        <v>9</v>
      </c>
      <c r="Q10" s="7">
        <v>2824</v>
      </c>
      <c r="R10" s="3">
        <v>49</v>
      </c>
      <c r="S10" s="3">
        <v>1990</v>
      </c>
    </row>
    <row r="11" spans="1:19" x14ac:dyDescent="0.2">
      <c r="A11" s="2">
        <v>66071</v>
      </c>
      <c r="B11" s="2" t="s">
        <v>32</v>
      </c>
      <c r="C11" s="3">
        <v>2061</v>
      </c>
      <c r="D11" s="3">
        <v>29</v>
      </c>
      <c r="E11" s="3">
        <v>6</v>
      </c>
      <c r="F11" s="3">
        <v>5</v>
      </c>
      <c r="G11" s="3">
        <v>4</v>
      </c>
      <c r="I11" s="3">
        <f>SUM(E11:H11)</f>
        <v>15</v>
      </c>
      <c r="L11" s="3">
        <v>0</v>
      </c>
      <c r="N11" s="4">
        <f t="shared" si="0"/>
        <v>2120</v>
      </c>
      <c r="P11" s="2" t="s">
        <v>62</v>
      </c>
      <c r="Q11" s="7">
        <v>2820</v>
      </c>
      <c r="R11" s="3">
        <v>61</v>
      </c>
      <c r="S11" s="3">
        <v>1986</v>
      </c>
    </row>
    <row r="12" spans="1:19" x14ac:dyDescent="0.2">
      <c r="A12" s="2">
        <v>79076</v>
      </c>
      <c r="B12" s="2" t="s">
        <v>66</v>
      </c>
      <c r="C12" s="3">
        <v>337</v>
      </c>
      <c r="D12" s="3">
        <v>68</v>
      </c>
      <c r="L12" s="3">
        <v>0</v>
      </c>
      <c r="N12" s="4">
        <f t="shared" si="0"/>
        <v>405</v>
      </c>
      <c r="P12" s="2" t="s">
        <v>44</v>
      </c>
      <c r="Q12" s="7">
        <v>2730</v>
      </c>
      <c r="R12" s="3">
        <v>59</v>
      </c>
      <c r="S12" s="3">
        <v>1984</v>
      </c>
    </row>
    <row r="13" spans="1:19" x14ac:dyDescent="0.2">
      <c r="A13" s="2">
        <v>66049</v>
      </c>
      <c r="B13" s="2" t="s">
        <v>93</v>
      </c>
      <c r="C13" s="3">
        <f>838+4</f>
        <v>842</v>
      </c>
      <c r="D13" s="3">
        <v>0</v>
      </c>
      <c r="L13" s="3">
        <v>0</v>
      </c>
      <c r="N13" s="4">
        <f t="shared" si="0"/>
        <v>842</v>
      </c>
      <c r="P13" s="2" t="s">
        <v>25</v>
      </c>
      <c r="Q13" s="7">
        <v>2725</v>
      </c>
      <c r="R13" s="3">
        <v>51</v>
      </c>
      <c r="S13" s="3">
        <v>1995</v>
      </c>
    </row>
    <row r="14" spans="1:19" x14ac:dyDescent="0.2">
      <c r="A14" s="2">
        <v>66094</v>
      </c>
      <c r="B14" s="2" t="s">
        <v>44</v>
      </c>
      <c r="C14" s="3">
        <v>2160</v>
      </c>
      <c r="D14" s="3">
        <v>437</v>
      </c>
      <c r="E14" s="3">
        <v>20</v>
      </c>
      <c r="F14" s="3">
        <v>11</v>
      </c>
      <c r="G14" s="3">
        <v>5</v>
      </c>
      <c r="H14" s="3">
        <v>4</v>
      </c>
      <c r="I14" s="3">
        <f>SUM(E14:H14)</f>
        <v>40</v>
      </c>
      <c r="J14" s="3">
        <v>5</v>
      </c>
      <c r="L14" s="3">
        <v>48</v>
      </c>
      <c r="N14" s="4">
        <f t="shared" si="0"/>
        <v>2730</v>
      </c>
    </row>
    <row r="15" spans="1:19" x14ac:dyDescent="0.2">
      <c r="A15" s="2">
        <v>66009</v>
      </c>
      <c r="B15" s="2" t="s">
        <v>5</v>
      </c>
      <c r="C15" s="3">
        <v>1729</v>
      </c>
      <c r="D15" s="3">
        <v>301</v>
      </c>
      <c r="E15" s="3">
        <v>34</v>
      </c>
      <c r="F15" s="3">
        <v>17</v>
      </c>
      <c r="G15" s="3">
        <f>5+6</f>
        <v>11</v>
      </c>
      <c r="H15" s="3">
        <v>7</v>
      </c>
      <c r="I15" s="3">
        <f>SUM(E15:H15)</f>
        <v>69</v>
      </c>
      <c r="J15" s="3">
        <v>9</v>
      </c>
      <c r="L15" s="3">
        <v>84</v>
      </c>
      <c r="N15" s="4">
        <f t="shared" si="0"/>
        <v>2261</v>
      </c>
    </row>
    <row r="16" spans="1:19" x14ac:dyDescent="0.2">
      <c r="A16" s="8">
        <v>66141</v>
      </c>
      <c r="B16" s="9" t="s">
        <v>98</v>
      </c>
      <c r="C16" s="3">
        <v>0</v>
      </c>
      <c r="D16" s="3">
        <v>37</v>
      </c>
      <c r="L16" s="3">
        <v>75</v>
      </c>
      <c r="N16" s="4">
        <f t="shared" si="0"/>
        <v>112</v>
      </c>
      <c r="Q16" s="2"/>
      <c r="R16" s="2"/>
      <c r="S16" s="2"/>
    </row>
    <row r="17" spans="1:19" x14ac:dyDescent="0.2">
      <c r="A17" s="17">
        <v>78049</v>
      </c>
      <c r="B17" s="18" t="s">
        <v>136</v>
      </c>
      <c r="C17" s="3" t="s">
        <v>111</v>
      </c>
      <c r="D17" s="3">
        <f>570+143-52</f>
        <v>661</v>
      </c>
      <c r="L17" s="3">
        <v>52</v>
      </c>
      <c r="N17" s="4">
        <f t="shared" si="0"/>
        <v>713</v>
      </c>
      <c r="Q17" s="2"/>
      <c r="R17" s="2"/>
      <c r="S17" s="2"/>
    </row>
    <row r="18" spans="1:19" x14ac:dyDescent="0.2">
      <c r="A18" s="8">
        <v>66160</v>
      </c>
      <c r="B18" s="9" t="s">
        <v>99</v>
      </c>
      <c r="C18" s="3">
        <v>247</v>
      </c>
      <c r="D18" s="3">
        <v>82</v>
      </c>
      <c r="L18" s="3">
        <v>56</v>
      </c>
      <c r="N18" s="4">
        <f t="shared" si="0"/>
        <v>385</v>
      </c>
      <c r="Q18" s="2"/>
      <c r="R18" s="2"/>
      <c r="S18" s="2"/>
    </row>
    <row r="19" spans="1:19" x14ac:dyDescent="0.2">
      <c r="A19" s="2">
        <v>66038</v>
      </c>
      <c r="B19" s="2" t="s">
        <v>20</v>
      </c>
      <c r="C19" s="3">
        <v>4681</v>
      </c>
      <c r="D19" s="3">
        <v>251</v>
      </c>
      <c r="E19" s="3">
        <v>45</v>
      </c>
      <c r="F19" s="3">
        <v>39</v>
      </c>
      <c r="G19" s="3">
        <f>12+21</f>
        <v>33</v>
      </c>
      <c r="H19" s="3">
        <v>13</v>
      </c>
      <c r="I19" s="3">
        <f>SUM(E19:H19)</f>
        <v>130</v>
      </c>
      <c r="J19" s="3">
        <v>16</v>
      </c>
      <c r="K19" s="3">
        <v>18</v>
      </c>
      <c r="L19" s="3">
        <v>0</v>
      </c>
      <c r="N19" s="4">
        <f t="shared" si="0"/>
        <v>5226</v>
      </c>
      <c r="O19" s="3"/>
      <c r="Q19" s="2"/>
      <c r="R19" s="2"/>
      <c r="S19" s="2"/>
    </row>
    <row r="20" spans="1:19" x14ac:dyDescent="0.2">
      <c r="A20" s="2">
        <v>66122</v>
      </c>
      <c r="B20" s="2" t="s">
        <v>49</v>
      </c>
      <c r="C20" s="3">
        <v>0</v>
      </c>
      <c r="D20" s="3">
        <v>567</v>
      </c>
      <c r="I20" s="2"/>
      <c r="J20" s="2"/>
      <c r="K20" s="2"/>
      <c r="L20" s="3">
        <v>28</v>
      </c>
      <c r="N20" s="4">
        <f t="shared" si="0"/>
        <v>595</v>
      </c>
    </row>
    <row r="21" spans="1:19" x14ac:dyDescent="0.2">
      <c r="A21" s="2">
        <v>78032</v>
      </c>
      <c r="B21" s="2" t="s">
        <v>64</v>
      </c>
      <c r="C21" s="3">
        <v>1104</v>
      </c>
      <c r="D21" s="3">
        <v>120</v>
      </c>
      <c r="E21" s="3">
        <v>1</v>
      </c>
      <c r="F21" s="3">
        <v>5</v>
      </c>
      <c r="G21" s="3">
        <f>2+3</f>
        <v>5</v>
      </c>
      <c r="H21" s="3">
        <v>3</v>
      </c>
      <c r="I21" s="3">
        <f>SUM(E21:H21)</f>
        <v>14</v>
      </c>
      <c r="L21" s="3">
        <v>54</v>
      </c>
      <c r="N21" s="4">
        <f t="shared" si="0"/>
        <v>1306</v>
      </c>
    </row>
    <row r="22" spans="1:19" x14ac:dyDescent="0.2">
      <c r="A22" s="8">
        <v>66177</v>
      </c>
      <c r="B22" s="9" t="s">
        <v>120</v>
      </c>
      <c r="C22" s="3">
        <v>0</v>
      </c>
      <c r="D22" s="3">
        <v>0</v>
      </c>
      <c r="L22" s="3">
        <v>14</v>
      </c>
      <c r="N22" s="4">
        <f t="shared" si="0"/>
        <v>14</v>
      </c>
    </row>
    <row r="23" spans="1:19" x14ac:dyDescent="0.2">
      <c r="A23" s="8">
        <v>66163</v>
      </c>
      <c r="B23" s="9" t="s">
        <v>100</v>
      </c>
      <c r="D23" s="3">
        <v>6</v>
      </c>
      <c r="L23" s="3">
        <v>8</v>
      </c>
      <c r="N23" s="4">
        <f t="shared" si="0"/>
        <v>14</v>
      </c>
    </row>
    <row r="24" spans="1:19" x14ac:dyDescent="0.2">
      <c r="A24" s="2">
        <v>66065</v>
      </c>
      <c r="B24" s="2" t="s">
        <v>30</v>
      </c>
      <c r="C24" s="3">
        <v>1482</v>
      </c>
      <c r="D24" s="3">
        <v>169</v>
      </c>
      <c r="E24" s="3">
        <v>19</v>
      </c>
      <c r="F24" s="3">
        <v>27</v>
      </c>
      <c r="G24" s="3">
        <f>11+10</f>
        <v>21</v>
      </c>
      <c r="H24" s="3">
        <v>9</v>
      </c>
      <c r="I24" s="3">
        <f>SUM(E24:H24)</f>
        <v>76</v>
      </c>
      <c r="J24" s="3">
        <v>15</v>
      </c>
      <c r="K24" s="3">
        <v>17</v>
      </c>
      <c r="L24" s="3">
        <v>38</v>
      </c>
      <c r="N24" s="4">
        <f t="shared" si="0"/>
        <v>1873</v>
      </c>
    </row>
    <row r="25" spans="1:19" x14ac:dyDescent="0.2">
      <c r="A25" s="2">
        <v>66042</v>
      </c>
      <c r="B25" s="2" t="s">
        <v>21</v>
      </c>
      <c r="C25" s="3">
        <v>254</v>
      </c>
      <c r="D25" s="3">
        <v>139</v>
      </c>
      <c r="E25" s="3">
        <v>1</v>
      </c>
      <c r="I25" s="3">
        <f>SUM(E25:H25)</f>
        <v>1</v>
      </c>
      <c r="K25" s="3">
        <v>1</v>
      </c>
      <c r="L25" s="3">
        <v>38</v>
      </c>
      <c r="N25" s="4">
        <f t="shared" si="0"/>
        <v>434</v>
      </c>
    </row>
    <row r="26" spans="1:19" x14ac:dyDescent="0.2">
      <c r="A26" s="2">
        <v>66124</v>
      </c>
      <c r="B26" s="2" t="s">
        <v>50</v>
      </c>
      <c r="C26" s="3">
        <v>104</v>
      </c>
      <c r="D26" s="3">
        <v>198</v>
      </c>
      <c r="E26" s="3">
        <v>10</v>
      </c>
      <c r="F26" s="3">
        <v>6</v>
      </c>
      <c r="G26" s="3">
        <f>5+2</f>
        <v>7</v>
      </c>
      <c r="H26" s="3">
        <v>7</v>
      </c>
      <c r="I26" s="3">
        <f>SUM(E26:H26)</f>
        <v>30</v>
      </c>
      <c r="J26" s="3">
        <v>9</v>
      </c>
      <c r="K26" s="3">
        <v>12</v>
      </c>
      <c r="L26" s="3">
        <v>57</v>
      </c>
      <c r="N26" s="4">
        <f t="shared" si="0"/>
        <v>440</v>
      </c>
    </row>
    <row r="27" spans="1:19" x14ac:dyDescent="0.2">
      <c r="A27" s="2">
        <v>79034</v>
      </c>
      <c r="B27" s="2" t="s">
        <v>65</v>
      </c>
      <c r="C27" s="3">
        <v>1188</v>
      </c>
      <c r="D27" s="3">
        <v>101</v>
      </c>
      <c r="E27" s="3">
        <v>10</v>
      </c>
      <c r="F27" s="3">
        <v>9</v>
      </c>
      <c r="I27" s="3">
        <f>SUM(E27:H27)</f>
        <v>19</v>
      </c>
      <c r="L27" s="3">
        <v>65</v>
      </c>
      <c r="N27" s="4">
        <f t="shared" si="0"/>
        <v>1392</v>
      </c>
    </row>
    <row r="28" spans="1:19" ht="17.25" customHeight="1" x14ac:dyDescent="0.2">
      <c r="A28" s="12">
        <v>66030</v>
      </c>
      <c r="B28" s="2" t="s">
        <v>78</v>
      </c>
      <c r="C28" s="3">
        <v>2056</v>
      </c>
      <c r="D28" s="3">
        <v>2</v>
      </c>
      <c r="E28" s="3">
        <v>8</v>
      </c>
      <c r="F28" s="3">
        <v>17</v>
      </c>
      <c r="G28" s="3">
        <v>3</v>
      </c>
      <c r="I28" s="3">
        <f>SUM(E28:H28)</f>
        <v>28</v>
      </c>
      <c r="L28" s="3">
        <v>0</v>
      </c>
      <c r="N28" s="4">
        <f t="shared" si="0"/>
        <v>2114</v>
      </c>
    </row>
    <row r="29" spans="1:19" ht="16.5" customHeight="1" x14ac:dyDescent="0.2">
      <c r="A29" s="12">
        <v>66058</v>
      </c>
      <c r="B29" s="2" t="s">
        <v>79</v>
      </c>
      <c r="C29" s="3">
        <v>2208</v>
      </c>
      <c r="D29" s="3">
        <v>0</v>
      </c>
      <c r="L29" s="3">
        <v>0</v>
      </c>
      <c r="N29" s="4">
        <f t="shared" si="0"/>
        <v>2208</v>
      </c>
    </row>
    <row r="30" spans="1:19" x14ac:dyDescent="0.2">
      <c r="A30" s="2">
        <v>66002</v>
      </c>
      <c r="B30" s="2" t="s">
        <v>3</v>
      </c>
      <c r="C30" s="3">
        <v>1403</v>
      </c>
      <c r="D30" s="3">
        <v>227</v>
      </c>
      <c r="E30" s="3">
        <v>10</v>
      </c>
      <c r="F30" s="3">
        <v>4</v>
      </c>
      <c r="G30" s="3">
        <f>8+1</f>
        <v>9</v>
      </c>
      <c r="H30" s="3">
        <v>4</v>
      </c>
      <c r="I30" s="3">
        <f t="shared" ref="I30:I36" si="1">SUM(E30:H30)</f>
        <v>27</v>
      </c>
      <c r="J30" s="3">
        <v>5</v>
      </c>
      <c r="K30" s="3">
        <v>4</v>
      </c>
      <c r="L30" s="3">
        <v>25</v>
      </c>
      <c r="M30" s="3">
        <v>8</v>
      </c>
      <c r="N30" s="4">
        <f t="shared" si="0"/>
        <v>1726</v>
      </c>
    </row>
    <row r="31" spans="1:19" x14ac:dyDescent="0.2">
      <c r="A31" s="2">
        <v>79077</v>
      </c>
      <c r="B31" s="2" t="s">
        <v>67</v>
      </c>
      <c r="C31" s="3">
        <v>494</v>
      </c>
      <c r="D31" s="3">
        <v>242</v>
      </c>
      <c r="E31" s="3">
        <v>11</v>
      </c>
      <c r="F31" s="3">
        <v>10</v>
      </c>
      <c r="G31" s="3">
        <f>3+10</f>
        <v>13</v>
      </c>
      <c r="H31" s="3">
        <v>4</v>
      </c>
      <c r="I31" s="3">
        <f t="shared" si="1"/>
        <v>38</v>
      </c>
      <c r="J31" s="3">
        <v>4</v>
      </c>
      <c r="K31" s="3">
        <v>3</v>
      </c>
      <c r="L31" s="3">
        <v>48</v>
      </c>
      <c r="N31" s="4">
        <f t="shared" si="0"/>
        <v>867</v>
      </c>
    </row>
    <row r="32" spans="1:19" x14ac:dyDescent="0.2">
      <c r="A32" s="2">
        <v>62129</v>
      </c>
      <c r="B32" s="2" t="s">
        <v>2</v>
      </c>
      <c r="C32" s="3">
        <v>571</v>
      </c>
      <c r="D32" s="3">
        <v>42</v>
      </c>
      <c r="E32" s="3">
        <v>20</v>
      </c>
      <c r="F32" s="3">
        <v>14</v>
      </c>
      <c r="G32" s="3">
        <f>5+6</f>
        <v>11</v>
      </c>
      <c r="H32" s="3">
        <v>3</v>
      </c>
      <c r="I32" s="3">
        <f t="shared" si="1"/>
        <v>48</v>
      </c>
      <c r="J32" s="3">
        <v>2</v>
      </c>
      <c r="L32" s="3">
        <v>7</v>
      </c>
      <c r="M32" s="3">
        <v>1</v>
      </c>
      <c r="N32" s="4">
        <f t="shared" si="0"/>
        <v>719</v>
      </c>
    </row>
    <row r="33" spans="1:14" x14ac:dyDescent="0.2">
      <c r="A33" s="2">
        <v>66061</v>
      </c>
      <c r="B33" s="2" t="s">
        <v>29</v>
      </c>
      <c r="C33" s="3">
        <v>1302</v>
      </c>
      <c r="D33" s="3">
        <v>242</v>
      </c>
      <c r="E33" s="3">
        <v>13</v>
      </c>
      <c r="F33" s="3">
        <v>26</v>
      </c>
      <c r="G33" s="3">
        <f>1+4+7</f>
        <v>12</v>
      </c>
      <c r="H33" s="3">
        <v>6</v>
      </c>
      <c r="I33" s="3">
        <f t="shared" si="1"/>
        <v>57</v>
      </c>
      <c r="J33" s="3">
        <v>9</v>
      </c>
      <c r="K33" s="3">
        <v>8</v>
      </c>
      <c r="L33" s="3">
        <v>49</v>
      </c>
      <c r="N33" s="4">
        <f t="shared" si="0"/>
        <v>1724</v>
      </c>
    </row>
    <row r="34" spans="1:14" x14ac:dyDescent="0.2">
      <c r="A34" s="2">
        <v>66059</v>
      </c>
      <c r="B34" s="2" t="s">
        <v>28</v>
      </c>
      <c r="C34" s="3">
        <v>2299</v>
      </c>
      <c r="D34" s="3">
        <v>340</v>
      </c>
      <c r="E34" s="3">
        <v>37</v>
      </c>
      <c r="F34" s="3">
        <v>43</v>
      </c>
      <c r="G34" s="3">
        <f>1+13+5</f>
        <v>19</v>
      </c>
      <c r="H34" s="3">
        <v>14</v>
      </c>
      <c r="I34" s="3">
        <f t="shared" si="1"/>
        <v>113</v>
      </c>
      <c r="J34" s="3">
        <v>13</v>
      </c>
      <c r="K34" s="3">
        <v>8</v>
      </c>
      <c r="L34" s="3">
        <v>59</v>
      </c>
      <c r="N34" s="4">
        <f t="shared" si="0"/>
        <v>2945</v>
      </c>
    </row>
    <row r="35" spans="1:14" x14ac:dyDescent="0.2">
      <c r="A35" s="2">
        <v>66013</v>
      </c>
      <c r="B35" s="2" t="s">
        <v>7</v>
      </c>
      <c r="C35" s="3">
        <v>1584</v>
      </c>
      <c r="D35" s="3">
        <v>222</v>
      </c>
      <c r="E35" s="3">
        <v>2</v>
      </c>
      <c r="F35" s="3">
        <v>2</v>
      </c>
      <c r="H35" s="3">
        <v>3</v>
      </c>
      <c r="I35" s="3">
        <f t="shared" si="1"/>
        <v>7</v>
      </c>
      <c r="L35" s="3">
        <v>49</v>
      </c>
      <c r="N35" s="4">
        <f t="shared" ref="N35:N66" si="2">SUM(C35:M35)</f>
        <v>1869</v>
      </c>
    </row>
    <row r="36" spans="1:14" x14ac:dyDescent="0.2">
      <c r="A36" s="2">
        <v>66073</v>
      </c>
      <c r="B36" s="2" t="s">
        <v>33</v>
      </c>
      <c r="C36" s="3">
        <v>868</v>
      </c>
      <c r="D36" s="3">
        <v>337</v>
      </c>
      <c r="E36" s="3">
        <v>9</v>
      </c>
      <c r="F36" s="3">
        <v>15</v>
      </c>
      <c r="G36" s="3">
        <f>3+5</f>
        <v>8</v>
      </c>
      <c r="H36" s="3">
        <v>5</v>
      </c>
      <c r="I36" s="3">
        <f t="shared" si="1"/>
        <v>37</v>
      </c>
      <c r="J36" s="3">
        <v>7</v>
      </c>
      <c r="K36" s="3">
        <v>4</v>
      </c>
      <c r="L36" s="3">
        <v>95</v>
      </c>
      <c r="N36" s="4">
        <f t="shared" si="2"/>
        <v>1385</v>
      </c>
    </row>
    <row r="37" spans="1:14" x14ac:dyDescent="0.2">
      <c r="A37" s="2">
        <v>66147</v>
      </c>
      <c r="B37" s="2" t="s">
        <v>71</v>
      </c>
      <c r="D37" s="3">
        <v>36</v>
      </c>
      <c r="L37" s="3">
        <v>0</v>
      </c>
      <c r="N37" s="4">
        <f t="shared" si="2"/>
        <v>36</v>
      </c>
    </row>
    <row r="38" spans="1:14" x14ac:dyDescent="0.2">
      <c r="A38" s="2">
        <v>66045</v>
      </c>
      <c r="B38" s="2" t="s">
        <v>22</v>
      </c>
      <c r="C38" s="3">
        <v>973</v>
      </c>
      <c r="D38" s="3">
        <v>149</v>
      </c>
      <c r="E38" s="3">
        <v>2</v>
      </c>
      <c r="I38" s="3">
        <f>SUM(E38:H38)</f>
        <v>2</v>
      </c>
      <c r="K38" s="3">
        <v>1</v>
      </c>
      <c r="L38" s="3">
        <v>37</v>
      </c>
      <c r="N38" s="4">
        <f t="shared" si="2"/>
        <v>1164</v>
      </c>
    </row>
    <row r="39" spans="1:14" x14ac:dyDescent="0.2">
      <c r="A39" s="8">
        <v>66179</v>
      </c>
      <c r="B39" s="9" t="s">
        <v>121</v>
      </c>
      <c r="C39" s="3">
        <v>0</v>
      </c>
      <c r="D39" s="3">
        <v>0</v>
      </c>
      <c r="L39" s="3">
        <v>0</v>
      </c>
      <c r="N39" s="4">
        <f t="shared" si="2"/>
        <v>0</v>
      </c>
    </row>
    <row r="40" spans="1:14" x14ac:dyDescent="0.2">
      <c r="A40" s="2">
        <v>66051</v>
      </c>
      <c r="B40" s="2" t="s">
        <v>25</v>
      </c>
      <c r="C40" s="3">
        <v>2381</v>
      </c>
      <c r="D40" s="3">
        <v>290</v>
      </c>
      <c r="E40" s="3">
        <v>18</v>
      </c>
      <c r="F40" s="3">
        <v>9</v>
      </c>
      <c r="I40" s="3">
        <f>SUM(E40:H40)</f>
        <v>27</v>
      </c>
      <c r="L40" s="3">
        <v>0</v>
      </c>
      <c r="N40" s="4">
        <f t="shared" si="2"/>
        <v>2725</v>
      </c>
    </row>
    <row r="41" spans="1:14" x14ac:dyDescent="0.2">
      <c r="A41" s="2">
        <v>66089</v>
      </c>
      <c r="B41" s="2" t="s">
        <v>41</v>
      </c>
      <c r="C41" s="3">
        <v>883</v>
      </c>
      <c r="D41" s="3">
        <v>68</v>
      </c>
      <c r="L41" s="3">
        <v>28</v>
      </c>
      <c r="N41" s="4">
        <f t="shared" si="2"/>
        <v>979</v>
      </c>
    </row>
    <row r="42" spans="1:14" x14ac:dyDescent="0.2">
      <c r="A42" s="2">
        <v>66126</v>
      </c>
      <c r="B42" s="2" t="s">
        <v>51</v>
      </c>
      <c r="C42" s="3">
        <v>98</v>
      </c>
      <c r="D42" s="3">
        <v>30</v>
      </c>
      <c r="L42" s="3">
        <v>10</v>
      </c>
      <c r="N42" s="4">
        <f t="shared" si="2"/>
        <v>138</v>
      </c>
    </row>
    <row r="43" spans="1:14" x14ac:dyDescent="0.2">
      <c r="A43" s="2">
        <v>66011</v>
      </c>
      <c r="B43" s="2" t="s">
        <v>6</v>
      </c>
      <c r="C43" s="3">
        <v>2365</v>
      </c>
      <c r="D43" s="3">
        <v>35</v>
      </c>
      <c r="E43" s="3">
        <v>9</v>
      </c>
      <c r="F43" s="3">
        <v>22</v>
      </c>
      <c r="G43" s="3">
        <f>11+12</f>
        <v>23</v>
      </c>
      <c r="H43" s="3">
        <v>7</v>
      </c>
      <c r="I43" s="3">
        <f>SUM(E43:H43)</f>
        <v>61</v>
      </c>
      <c r="J43" s="3">
        <v>18</v>
      </c>
      <c r="K43" s="3">
        <v>10</v>
      </c>
      <c r="L43" s="3">
        <v>55</v>
      </c>
      <c r="N43" s="4">
        <f t="shared" si="2"/>
        <v>2605</v>
      </c>
    </row>
    <row r="44" spans="1:14" x14ac:dyDescent="0.2">
      <c r="A44" s="13">
        <v>77195</v>
      </c>
      <c r="B44" s="8" t="s">
        <v>135</v>
      </c>
      <c r="D44" s="3">
        <v>472</v>
      </c>
      <c r="L44" s="3">
        <v>97</v>
      </c>
      <c r="N44" s="4">
        <f t="shared" si="2"/>
        <v>569</v>
      </c>
    </row>
    <row r="45" spans="1:14" x14ac:dyDescent="0.2">
      <c r="A45" s="2">
        <v>66018</v>
      </c>
      <c r="B45" s="2" t="s">
        <v>9</v>
      </c>
      <c r="C45" s="3">
        <v>2233</v>
      </c>
      <c r="D45" s="3">
        <v>394</v>
      </c>
      <c r="E45" s="3">
        <v>14</v>
      </c>
      <c r="F45" s="3">
        <v>29</v>
      </c>
      <c r="G45" s="3">
        <f>7+8</f>
        <v>15</v>
      </c>
      <c r="I45" s="3">
        <f>SUM(E45:H45)</f>
        <v>58</v>
      </c>
      <c r="J45" s="3">
        <v>1</v>
      </c>
      <c r="K45" s="3">
        <v>1</v>
      </c>
      <c r="L45" s="3">
        <v>62</v>
      </c>
      <c r="M45" s="3">
        <v>17</v>
      </c>
      <c r="N45" s="4">
        <f t="shared" si="2"/>
        <v>2824</v>
      </c>
    </row>
    <row r="46" spans="1:14" x14ac:dyDescent="0.2">
      <c r="A46" s="13">
        <v>66107</v>
      </c>
      <c r="B46" s="9" t="s">
        <v>122</v>
      </c>
      <c r="D46" s="3">
        <v>472</v>
      </c>
      <c r="L46" s="3">
        <v>0</v>
      </c>
      <c r="M46" s="3">
        <v>18</v>
      </c>
      <c r="N46" s="4">
        <f t="shared" si="2"/>
        <v>490</v>
      </c>
    </row>
    <row r="47" spans="1:14" x14ac:dyDescent="0.2">
      <c r="A47" s="2">
        <v>66028</v>
      </c>
      <c r="B47" s="2" t="s">
        <v>15</v>
      </c>
      <c r="C47" s="3">
        <v>1516</v>
      </c>
      <c r="D47" s="3">
        <v>202</v>
      </c>
      <c r="E47" s="3">
        <v>27</v>
      </c>
      <c r="F47" s="3">
        <v>16</v>
      </c>
      <c r="G47" s="3">
        <f>6+3</f>
        <v>9</v>
      </c>
      <c r="H47" s="3">
        <v>2</v>
      </c>
      <c r="I47" s="3">
        <f>SUM(E47:H47)</f>
        <v>54</v>
      </c>
      <c r="J47" s="3">
        <v>1</v>
      </c>
      <c r="K47" s="3">
        <v>6</v>
      </c>
      <c r="L47" s="3">
        <v>9</v>
      </c>
      <c r="M47" s="3">
        <v>2</v>
      </c>
      <c r="N47" s="4">
        <f t="shared" si="2"/>
        <v>1844</v>
      </c>
    </row>
    <row r="48" spans="1:14" x14ac:dyDescent="0.2">
      <c r="A48" s="2">
        <v>66143</v>
      </c>
      <c r="B48" s="2" t="s">
        <v>56</v>
      </c>
      <c r="D48" s="3">
        <f>207+42</f>
        <v>249</v>
      </c>
      <c r="F48" s="3">
        <v>5</v>
      </c>
      <c r="I48" s="3">
        <f>SUM(E48:H48)</f>
        <v>5</v>
      </c>
      <c r="L48" s="3">
        <v>64</v>
      </c>
      <c r="N48" s="4">
        <f t="shared" si="2"/>
        <v>323</v>
      </c>
    </row>
    <row r="49" spans="1:14" x14ac:dyDescent="0.2">
      <c r="A49" s="8">
        <v>66162</v>
      </c>
      <c r="B49" s="9" t="s">
        <v>101</v>
      </c>
      <c r="D49" s="3">
        <v>8</v>
      </c>
      <c r="L49" s="3">
        <v>25</v>
      </c>
      <c r="N49" s="4">
        <f t="shared" si="2"/>
        <v>33</v>
      </c>
    </row>
    <row r="50" spans="1:14" x14ac:dyDescent="0.2">
      <c r="A50" s="2">
        <v>66148</v>
      </c>
      <c r="B50" s="2" t="s">
        <v>72</v>
      </c>
      <c r="D50" s="3">
        <v>149</v>
      </c>
      <c r="L50" s="3">
        <v>44</v>
      </c>
      <c r="N50" s="4">
        <f t="shared" si="2"/>
        <v>193</v>
      </c>
    </row>
    <row r="51" spans="1:14" x14ac:dyDescent="0.2">
      <c r="A51" s="2">
        <v>66019</v>
      </c>
      <c r="B51" s="2" t="s">
        <v>10</v>
      </c>
      <c r="C51" s="3">
        <v>1003</v>
      </c>
      <c r="D51" s="3">
        <v>213</v>
      </c>
      <c r="E51" s="3">
        <v>8</v>
      </c>
      <c r="F51" s="3">
        <v>17</v>
      </c>
      <c r="G51" s="3">
        <f>2+5+5</f>
        <v>12</v>
      </c>
      <c r="H51" s="3">
        <v>10</v>
      </c>
      <c r="I51" s="3">
        <f>SUM(E51:H51)</f>
        <v>47</v>
      </c>
      <c r="J51" s="3">
        <v>1</v>
      </c>
      <c r="K51" s="3">
        <v>4</v>
      </c>
      <c r="L51" s="3">
        <v>62</v>
      </c>
      <c r="M51" s="3">
        <v>15</v>
      </c>
      <c r="N51" s="4">
        <f t="shared" si="2"/>
        <v>1392</v>
      </c>
    </row>
    <row r="52" spans="1:14" x14ac:dyDescent="0.2">
      <c r="A52" s="2">
        <v>66085</v>
      </c>
      <c r="B52" s="2" t="s">
        <v>39</v>
      </c>
      <c r="C52" s="3">
        <v>480</v>
      </c>
      <c r="D52" s="3">
        <v>87</v>
      </c>
      <c r="F52" s="3">
        <v>2</v>
      </c>
      <c r="I52" s="3">
        <f>SUM(E52:H52)</f>
        <v>2</v>
      </c>
      <c r="L52" s="3">
        <v>12</v>
      </c>
      <c r="N52" s="4">
        <f t="shared" si="2"/>
        <v>583</v>
      </c>
    </row>
    <row r="53" spans="1:14" x14ac:dyDescent="0.2">
      <c r="A53" s="2">
        <v>66036</v>
      </c>
      <c r="B53" s="2" t="s">
        <v>18</v>
      </c>
      <c r="C53" s="3">
        <v>323</v>
      </c>
      <c r="D53" s="3">
        <v>147</v>
      </c>
      <c r="L53" s="3">
        <v>1</v>
      </c>
      <c r="N53" s="4">
        <f t="shared" si="2"/>
        <v>471</v>
      </c>
    </row>
    <row r="54" spans="1:14" x14ac:dyDescent="0.2">
      <c r="A54" s="2">
        <v>66115</v>
      </c>
      <c r="B54" s="2" t="s">
        <v>47</v>
      </c>
      <c r="C54" s="3">
        <v>490</v>
      </c>
      <c r="D54" s="3">
        <v>236</v>
      </c>
      <c r="E54" s="3">
        <v>10</v>
      </c>
      <c r="I54" s="3">
        <f>SUM(E54:H54)</f>
        <v>10</v>
      </c>
      <c r="K54" s="3">
        <v>1</v>
      </c>
      <c r="L54" s="3">
        <v>74</v>
      </c>
      <c r="N54" s="4">
        <f t="shared" si="2"/>
        <v>821</v>
      </c>
    </row>
    <row r="55" spans="1:14" x14ac:dyDescent="0.2">
      <c r="A55" s="2">
        <v>66129</v>
      </c>
      <c r="B55" s="2" t="s">
        <v>52</v>
      </c>
      <c r="C55" s="3">
        <v>177</v>
      </c>
      <c r="D55" s="3">
        <v>134</v>
      </c>
      <c r="L55" s="3">
        <v>27</v>
      </c>
      <c r="N55" s="4">
        <f t="shared" si="2"/>
        <v>338</v>
      </c>
    </row>
    <row r="56" spans="1:14" x14ac:dyDescent="0.2">
      <c r="A56" s="8">
        <v>66175</v>
      </c>
      <c r="B56" s="9" t="s">
        <v>123</v>
      </c>
      <c r="C56" s="3">
        <v>0</v>
      </c>
      <c r="D56" s="3">
        <v>0</v>
      </c>
      <c r="L56" s="3">
        <v>22</v>
      </c>
      <c r="N56" s="4">
        <f t="shared" si="2"/>
        <v>22</v>
      </c>
    </row>
    <row r="57" spans="1:14" x14ac:dyDescent="0.2">
      <c r="A57" s="2">
        <v>66074</v>
      </c>
      <c r="B57" s="2" t="s">
        <v>34</v>
      </c>
      <c r="C57" s="3">
        <v>845</v>
      </c>
      <c r="D57" s="3">
        <v>344</v>
      </c>
      <c r="E57" s="3">
        <v>8</v>
      </c>
      <c r="F57" s="3">
        <v>4</v>
      </c>
      <c r="I57" s="3">
        <f>SUM(E57:H57)</f>
        <v>12</v>
      </c>
      <c r="J57" s="3">
        <v>1</v>
      </c>
      <c r="L57" s="3">
        <v>75</v>
      </c>
      <c r="N57" s="4">
        <f t="shared" si="2"/>
        <v>1289</v>
      </c>
    </row>
    <row r="58" spans="1:14" x14ac:dyDescent="0.2">
      <c r="A58" s="2">
        <v>66031</v>
      </c>
      <c r="B58" s="2" t="s">
        <v>16</v>
      </c>
      <c r="C58" s="3">
        <v>1250</v>
      </c>
      <c r="D58" s="3">
        <v>135</v>
      </c>
      <c r="G58" s="3">
        <v>2</v>
      </c>
      <c r="I58" s="3">
        <f>SUM(E58:H58)</f>
        <v>2</v>
      </c>
      <c r="L58" s="3">
        <v>55</v>
      </c>
      <c r="N58" s="4">
        <f t="shared" si="2"/>
        <v>1444</v>
      </c>
    </row>
    <row r="59" spans="1:14" x14ac:dyDescent="0.2">
      <c r="A59" s="2">
        <v>66139</v>
      </c>
      <c r="B59" s="2" t="s">
        <v>54</v>
      </c>
      <c r="C59" s="3">
        <v>30</v>
      </c>
      <c r="D59" s="3">
        <v>318</v>
      </c>
      <c r="F59" s="3">
        <v>11</v>
      </c>
      <c r="G59" s="3">
        <f>3+5</f>
        <v>8</v>
      </c>
      <c r="H59" s="3">
        <v>4</v>
      </c>
      <c r="I59" s="3">
        <f>SUM(E59:H59)</f>
        <v>23</v>
      </c>
      <c r="J59" s="3">
        <v>6</v>
      </c>
      <c r="K59" s="3">
        <v>8</v>
      </c>
      <c r="L59" s="3">
        <v>54</v>
      </c>
      <c r="N59" s="4">
        <f t="shared" si="2"/>
        <v>462</v>
      </c>
    </row>
    <row r="60" spans="1:14" x14ac:dyDescent="0.2">
      <c r="A60" s="2">
        <v>79078</v>
      </c>
      <c r="B60" s="2" t="s">
        <v>68</v>
      </c>
      <c r="C60" s="3">
        <v>671</v>
      </c>
      <c r="D60" s="3">
        <v>389</v>
      </c>
      <c r="E60" s="3">
        <v>3</v>
      </c>
      <c r="F60" s="3">
        <v>17</v>
      </c>
      <c r="G60" s="3">
        <f>6+11</f>
        <v>17</v>
      </c>
      <c r="H60" s="3">
        <v>6</v>
      </c>
      <c r="I60" s="3">
        <f>SUM(E60:H60)</f>
        <v>43</v>
      </c>
      <c r="J60" s="3">
        <v>12</v>
      </c>
      <c r="K60" s="3">
        <v>5</v>
      </c>
      <c r="L60" s="3">
        <v>87</v>
      </c>
      <c r="N60" s="4">
        <f t="shared" si="2"/>
        <v>1250</v>
      </c>
    </row>
    <row r="61" spans="1:14" x14ac:dyDescent="0.2">
      <c r="A61" s="8">
        <v>66176</v>
      </c>
      <c r="B61" s="9" t="s">
        <v>124</v>
      </c>
      <c r="C61" s="3">
        <v>0</v>
      </c>
      <c r="D61" s="3">
        <v>0</v>
      </c>
      <c r="L61" s="3">
        <v>0</v>
      </c>
      <c r="N61" s="4">
        <f t="shared" si="2"/>
        <v>0</v>
      </c>
    </row>
    <row r="62" spans="1:14" x14ac:dyDescent="0.2">
      <c r="A62" s="2">
        <v>68190</v>
      </c>
      <c r="B62" s="2" t="s">
        <v>59</v>
      </c>
      <c r="C62" s="3">
        <v>238</v>
      </c>
      <c r="D62" s="3">
        <v>160</v>
      </c>
      <c r="K62" s="3">
        <v>2</v>
      </c>
      <c r="L62" s="3">
        <v>68</v>
      </c>
      <c r="N62" s="4">
        <f t="shared" si="2"/>
        <v>468</v>
      </c>
    </row>
    <row r="63" spans="1:14" x14ac:dyDescent="0.2">
      <c r="A63" s="2">
        <v>76442</v>
      </c>
      <c r="B63" s="2" t="s">
        <v>86</v>
      </c>
      <c r="D63" s="3">
        <v>139</v>
      </c>
      <c r="L63" s="3">
        <v>0</v>
      </c>
      <c r="N63" s="4">
        <f t="shared" si="2"/>
        <v>139</v>
      </c>
    </row>
    <row r="64" spans="1:14" x14ac:dyDescent="0.2">
      <c r="A64" s="8">
        <v>66169</v>
      </c>
      <c r="B64" s="9" t="s">
        <v>125</v>
      </c>
      <c r="D64" s="3">
        <v>0</v>
      </c>
      <c r="L64" s="3">
        <v>3</v>
      </c>
      <c r="N64" s="4">
        <f t="shared" si="2"/>
        <v>3</v>
      </c>
    </row>
    <row r="65" spans="1:14" x14ac:dyDescent="0.2">
      <c r="A65" s="8">
        <v>66155</v>
      </c>
      <c r="B65" s="9" t="s">
        <v>126</v>
      </c>
      <c r="D65" s="3">
        <v>0</v>
      </c>
      <c r="L65" s="3">
        <v>0</v>
      </c>
      <c r="N65" s="4">
        <f t="shared" si="2"/>
        <v>0</v>
      </c>
    </row>
    <row r="66" spans="1:14" x14ac:dyDescent="0.2">
      <c r="A66" s="8">
        <v>66069</v>
      </c>
      <c r="B66" s="9" t="s">
        <v>127</v>
      </c>
      <c r="C66" s="3">
        <v>502</v>
      </c>
      <c r="D66" s="3">
        <v>0</v>
      </c>
      <c r="L66" s="3">
        <v>4</v>
      </c>
      <c r="N66" s="4">
        <f t="shared" si="2"/>
        <v>506</v>
      </c>
    </row>
    <row r="67" spans="1:14" x14ac:dyDescent="0.2">
      <c r="A67" s="8">
        <v>66172</v>
      </c>
      <c r="B67" s="9" t="s">
        <v>128</v>
      </c>
      <c r="D67" s="3">
        <v>0</v>
      </c>
      <c r="L67" s="3">
        <v>7</v>
      </c>
      <c r="N67" s="4">
        <f t="shared" ref="N67:N98" si="3">SUM(C67:M67)</f>
        <v>7</v>
      </c>
    </row>
    <row r="68" spans="1:14" x14ac:dyDescent="0.2">
      <c r="A68" s="2">
        <v>66052</v>
      </c>
      <c r="B68" s="2" t="s">
        <v>26</v>
      </c>
      <c r="C68" s="3">
        <v>810</v>
      </c>
      <c r="D68" s="3">
        <v>97</v>
      </c>
      <c r="E68" s="3">
        <v>2</v>
      </c>
      <c r="L68" s="3">
        <v>2</v>
      </c>
      <c r="M68" s="3">
        <v>14</v>
      </c>
      <c r="N68" s="4">
        <f t="shared" si="3"/>
        <v>925</v>
      </c>
    </row>
    <row r="69" spans="1:14" x14ac:dyDescent="0.2">
      <c r="A69" s="8">
        <v>77244</v>
      </c>
      <c r="B69" s="9" t="s">
        <v>129</v>
      </c>
      <c r="D69" s="3">
        <v>0</v>
      </c>
      <c r="L69" s="3">
        <v>5</v>
      </c>
      <c r="N69" s="4">
        <f t="shared" si="3"/>
        <v>5</v>
      </c>
    </row>
    <row r="70" spans="1:14" x14ac:dyDescent="0.2">
      <c r="A70" s="2">
        <v>66021</v>
      </c>
      <c r="B70" s="2" t="s">
        <v>12</v>
      </c>
      <c r="C70" s="3">
        <v>419</v>
      </c>
      <c r="D70" s="3">
        <v>203</v>
      </c>
      <c r="L70" s="3">
        <v>50</v>
      </c>
      <c r="N70" s="4">
        <f t="shared" si="3"/>
        <v>672</v>
      </c>
    </row>
    <row r="71" spans="1:14" x14ac:dyDescent="0.2">
      <c r="A71" s="8">
        <v>66165</v>
      </c>
      <c r="B71" s="9" t="s">
        <v>103</v>
      </c>
      <c r="D71" s="3">
        <v>5</v>
      </c>
      <c r="L71" s="3">
        <v>24</v>
      </c>
      <c r="N71" s="4">
        <f t="shared" si="3"/>
        <v>29</v>
      </c>
    </row>
    <row r="72" spans="1:14" x14ac:dyDescent="0.2">
      <c r="A72" s="2">
        <v>66118</v>
      </c>
      <c r="B72" s="2" t="s">
        <v>48</v>
      </c>
      <c r="C72" s="3">
        <v>565</v>
      </c>
      <c r="D72" s="3">
        <v>262</v>
      </c>
      <c r="E72" s="3">
        <v>13</v>
      </c>
      <c r="F72" s="3">
        <v>2</v>
      </c>
      <c r="I72" s="3">
        <f>SUM(E72:H72)</f>
        <v>15</v>
      </c>
      <c r="L72" s="3">
        <v>65</v>
      </c>
      <c r="N72" s="4">
        <f t="shared" si="3"/>
        <v>922</v>
      </c>
    </row>
    <row r="73" spans="1:14" x14ac:dyDescent="0.2">
      <c r="A73" s="8">
        <v>63529</v>
      </c>
      <c r="B73" s="9" t="s">
        <v>130</v>
      </c>
      <c r="D73" s="3">
        <v>0</v>
      </c>
      <c r="L73" s="3">
        <v>4</v>
      </c>
      <c r="N73" s="4">
        <f t="shared" si="3"/>
        <v>4</v>
      </c>
    </row>
    <row r="74" spans="1:14" x14ac:dyDescent="0.2">
      <c r="A74" s="2">
        <v>69051</v>
      </c>
      <c r="B74" s="2" t="s">
        <v>60</v>
      </c>
      <c r="C74" s="3">
        <v>922</v>
      </c>
      <c r="D74" s="3">
        <v>98</v>
      </c>
      <c r="E74" s="3">
        <v>2</v>
      </c>
      <c r="H74" s="3">
        <v>7</v>
      </c>
      <c r="I74" s="3">
        <f>SUM(E74:H74)</f>
        <v>9</v>
      </c>
      <c r="J74" s="3">
        <v>4</v>
      </c>
      <c r="K74" s="3">
        <v>1</v>
      </c>
      <c r="L74" s="3">
        <v>32</v>
      </c>
      <c r="N74" s="4">
        <f t="shared" si="3"/>
        <v>1075</v>
      </c>
    </row>
    <row r="75" spans="1:14" x14ac:dyDescent="0.2">
      <c r="A75" s="8">
        <v>66166</v>
      </c>
      <c r="B75" s="9" t="s">
        <v>104</v>
      </c>
      <c r="D75" s="3">
        <v>4</v>
      </c>
      <c r="L75" s="3">
        <v>15</v>
      </c>
      <c r="N75" s="4">
        <f t="shared" si="3"/>
        <v>19</v>
      </c>
    </row>
    <row r="76" spans="1:14" ht="15" customHeight="1" x14ac:dyDescent="0.2">
      <c r="A76" s="8">
        <v>66173</v>
      </c>
      <c r="B76" s="9" t="s">
        <v>131</v>
      </c>
      <c r="D76" s="3">
        <v>0</v>
      </c>
      <c r="L76" s="3">
        <v>7</v>
      </c>
      <c r="N76" s="4">
        <f t="shared" si="3"/>
        <v>7</v>
      </c>
    </row>
    <row r="77" spans="1:14" x14ac:dyDescent="0.2">
      <c r="A77" s="2">
        <v>66152</v>
      </c>
      <c r="B77" s="2" t="s">
        <v>73</v>
      </c>
      <c r="D77" s="3">
        <v>120</v>
      </c>
      <c r="L77" s="3">
        <v>56</v>
      </c>
      <c r="N77" s="4">
        <f t="shared" si="3"/>
        <v>176</v>
      </c>
    </row>
    <row r="78" spans="1:14" x14ac:dyDescent="0.2">
      <c r="A78" s="2">
        <v>66032</v>
      </c>
      <c r="B78" s="2" t="s">
        <v>17</v>
      </c>
      <c r="C78" s="3">
        <v>1579</v>
      </c>
      <c r="D78" s="3">
        <v>183</v>
      </c>
      <c r="E78" s="3">
        <v>7</v>
      </c>
      <c r="F78" s="3">
        <v>7</v>
      </c>
      <c r="G78" s="3">
        <f>6+5</f>
        <v>11</v>
      </c>
      <c r="H78" s="3">
        <v>3</v>
      </c>
      <c r="I78" s="3">
        <f>SUM(E78:H78)</f>
        <v>28</v>
      </c>
      <c r="J78" s="3">
        <v>8</v>
      </c>
      <c r="K78" s="3">
        <v>11</v>
      </c>
      <c r="L78" s="3">
        <v>53</v>
      </c>
      <c r="N78" s="4">
        <f t="shared" si="3"/>
        <v>1890</v>
      </c>
    </row>
    <row r="79" spans="1:14" x14ac:dyDescent="0.2">
      <c r="A79" s="2">
        <v>66153</v>
      </c>
      <c r="B79" s="16" t="s">
        <v>74</v>
      </c>
      <c r="D79" s="3">
        <v>1</v>
      </c>
      <c r="L79" s="3">
        <v>0</v>
      </c>
      <c r="N79" s="4">
        <f t="shared" si="3"/>
        <v>1</v>
      </c>
    </row>
    <row r="80" spans="1:14" x14ac:dyDescent="0.2">
      <c r="A80" s="8">
        <v>76461</v>
      </c>
      <c r="B80" s="15" t="s">
        <v>112</v>
      </c>
      <c r="D80" s="3">
        <v>21</v>
      </c>
      <c r="L80" s="3">
        <v>2</v>
      </c>
      <c r="N80" s="4">
        <f t="shared" si="3"/>
        <v>23</v>
      </c>
    </row>
    <row r="81" spans="1:14" x14ac:dyDescent="0.2">
      <c r="A81" s="2">
        <v>66020</v>
      </c>
      <c r="B81" s="2" t="s">
        <v>11</v>
      </c>
      <c r="C81" s="3">
        <v>930</v>
      </c>
      <c r="D81" s="3">
        <v>270</v>
      </c>
      <c r="F81" s="3">
        <v>21</v>
      </c>
      <c r="G81" s="3">
        <f>9+10</f>
        <v>19</v>
      </c>
      <c r="H81" s="3">
        <v>5</v>
      </c>
      <c r="I81" s="3">
        <f>SUM(E81:H81)</f>
        <v>45</v>
      </c>
      <c r="J81" s="3">
        <v>9</v>
      </c>
      <c r="K81" s="3">
        <v>9</v>
      </c>
      <c r="L81" s="3">
        <v>55</v>
      </c>
      <c r="N81" s="4">
        <f t="shared" si="3"/>
        <v>1363</v>
      </c>
    </row>
    <row r="82" spans="1:14" x14ac:dyDescent="0.2">
      <c r="A82" s="2">
        <v>66066</v>
      </c>
      <c r="B82" s="2" t="s">
        <v>31</v>
      </c>
      <c r="C82" s="3">
        <v>738</v>
      </c>
      <c r="D82" s="3">
        <v>215</v>
      </c>
      <c r="E82" s="3">
        <v>10</v>
      </c>
      <c r="F82" s="3">
        <v>8</v>
      </c>
      <c r="G82" s="3">
        <f>2+3</f>
        <v>5</v>
      </c>
      <c r="H82" s="3">
        <v>4</v>
      </c>
      <c r="I82" s="3">
        <f>SUM(E82:H82)</f>
        <v>27</v>
      </c>
      <c r="J82" s="3">
        <v>4</v>
      </c>
      <c r="K82" s="3">
        <v>3</v>
      </c>
      <c r="L82" s="3">
        <v>43</v>
      </c>
      <c r="N82" s="4">
        <f t="shared" si="3"/>
        <v>1057</v>
      </c>
    </row>
    <row r="83" spans="1:14" x14ac:dyDescent="0.2">
      <c r="A83" s="2">
        <v>66025</v>
      </c>
      <c r="B83" s="2" t="s">
        <v>13</v>
      </c>
      <c r="C83" s="3">
        <v>2881</v>
      </c>
      <c r="D83" s="3">
        <v>312</v>
      </c>
      <c r="E83" s="3">
        <v>15</v>
      </c>
      <c r="F83" s="3">
        <v>24</v>
      </c>
      <c r="G83" s="3">
        <f>1+7+11</f>
        <v>19</v>
      </c>
      <c r="H83" s="3">
        <v>5</v>
      </c>
      <c r="I83" s="3">
        <f>SUM(E83:H83)</f>
        <v>63</v>
      </c>
      <c r="J83" s="3">
        <v>10</v>
      </c>
      <c r="K83" s="3">
        <v>7</v>
      </c>
      <c r="L83" s="3">
        <v>66</v>
      </c>
      <c r="N83" s="4">
        <f t="shared" si="3"/>
        <v>3402</v>
      </c>
    </row>
    <row r="84" spans="1:14" x14ac:dyDescent="0.2">
      <c r="A84" s="2">
        <v>66140</v>
      </c>
      <c r="B84" s="2" t="s">
        <v>55</v>
      </c>
      <c r="C84" s="3">
        <v>11</v>
      </c>
      <c r="D84" s="3">
        <v>35</v>
      </c>
      <c r="L84" s="3">
        <v>8</v>
      </c>
      <c r="N84" s="4">
        <f t="shared" si="3"/>
        <v>54</v>
      </c>
    </row>
    <row r="85" spans="1:14" x14ac:dyDescent="0.2">
      <c r="A85" s="2">
        <v>66080</v>
      </c>
      <c r="B85" s="2" t="s">
        <v>37</v>
      </c>
      <c r="C85" s="3">
        <v>281</v>
      </c>
      <c r="D85" s="3">
        <v>199</v>
      </c>
      <c r="E85" s="3">
        <v>2</v>
      </c>
      <c r="F85" s="3">
        <v>4</v>
      </c>
      <c r="I85" s="3">
        <f>SUM(E85:H85)</f>
        <v>6</v>
      </c>
      <c r="L85" s="3">
        <v>22</v>
      </c>
      <c r="M85" s="3">
        <v>17</v>
      </c>
      <c r="N85" s="4">
        <f t="shared" si="3"/>
        <v>531</v>
      </c>
    </row>
    <row r="86" spans="1:14" x14ac:dyDescent="0.2">
      <c r="A86" s="2">
        <v>66157</v>
      </c>
      <c r="B86" s="2" t="s">
        <v>87</v>
      </c>
      <c r="D86" s="3">
        <v>58</v>
      </c>
      <c r="L86" s="3">
        <v>68</v>
      </c>
      <c r="N86" s="4">
        <f t="shared" si="3"/>
        <v>126</v>
      </c>
    </row>
    <row r="87" spans="1:14" x14ac:dyDescent="0.2">
      <c r="A87" s="2">
        <v>66104</v>
      </c>
      <c r="B87" s="2" t="s">
        <v>45</v>
      </c>
      <c r="C87" s="3">
        <v>774</v>
      </c>
      <c r="D87" s="3">
        <v>167</v>
      </c>
      <c r="F87" s="3">
        <v>1</v>
      </c>
      <c r="I87" s="3">
        <f>SUM(E87:H87)</f>
        <v>1</v>
      </c>
      <c r="L87" s="3">
        <v>31</v>
      </c>
      <c r="N87" s="4">
        <f t="shared" si="3"/>
        <v>974</v>
      </c>
    </row>
    <row r="88" spans="1:14" x14ac:dyDescent="0.2">
      <c r="A88" s="2">
        <v>66156</v>
      </c>
      <c r="B88" s="2" t="s">
        <v>114</v>
      </c>
      <c r="D88" s="3">
        <v>68</v>
      </c>
      <c r="L88" s="3">
        <v>55</v>
      </c>
      <c r="N88" s="4">
        <f t="shared" si="3"/>
        <v>123</v>
      </c>
    </row>
    <row r="89" spans="1:14" x14ac:dyDescent="0.2">
      <c r="A89" s="2">
        <v>66105</v>
      </c>
      <c r="B89" s="2" t="s">
        <v>46</v>
      </c>
      <c r="C89" s="3">
        <v>600</v>
      </c>
      <c r="D89" s="3">
        <v>267</v>
      </c>
      <c r="L89" s="3">
        <v>37</v>
      </c>
      <c r="N89" s="4">
        <f t="shared" si="3"/>
        <v>904</v>
      </c>
    </row>
    <row r="90" spans="1:14" x14ac:dyDescent="0.2">
      <c r="A90" s="2">
        <v>75081</v>
      </c>
      <c r="B90" s="2" t="s">
        <v>62</v>
      </c>
      <c r="C90" s="3">
        <v>2299</v>
      </c>
      <c r="D90" s="3">
        <v>245</v>
      </c>
      <c r="E90" s="3">
        <v>35</v>
      </c>
      <c r="F90" s="3">
        <v>39</v>
      </c>
      <c r="G90" s="3">
        <f>3+11+10</f>
        <v>24</v>
      </c>
      <c r="H90" s="3">
        <v>15</v>
      </c>
      <c r="I90" s="3">
        <f>SUM(E90:H90)</f>
        <v>113</v>
      </c>
      <c r="J90" s="3">
        <v>13</v>
      </c>
      <c r="K90" s="3">
        <v>16</v>
      </c>
      <c r="L90" s="3">
        <v>21</v>
      </c>
      <c r="N90" s="4">
        <f t="shared" si="3"/>
        <v>2820</v>
      </c>
    </row>
    <row r="91" spans="1:14" x14ac:dyDescent="0.2">
      <c r="A91" s="2">
        <v>66054</v>
      </c>
      <c r="B91" s="2" t="s">
        <v>27</v>
      </c>
      <c r="C91" s="3">
        <v>617</v>
      </c>
      <c r="D91" s="3">
        <v>249</v>
      </c>
      <c r="E91" s="3">
        <v>11</v>
      </c>
      <c r="F91" s="3">
        <v>17</v>
      </c>
      <c r="G91" s="3">
        <f>3+1</f>
        <v>4</v>
      </c>
      <c r="H91" s="3">
        <v>2</v>
      </c>
      <c r="I91" s="3">
        <f>SUM(E91:H91)</f>
        <v>34</v>
      </c>
      <c r="J91" s="3">
        <v>8</v>
      </c>
      <c r="K91" s="3">
        <v>1</v>
      </c>
      <c r="L91" s="3">
        <v>62</v>
      </c>
      <c r="N91" s="4">
        <f t="shared" si="3"/>
        <v>1005</v>
      </c>
    </row>
    <row r="92" spans="1:14" x14ac:dyDescent="0.2">
      <c r="A92" s="2">
        <v>66087</v>
      </c>
      <c r="B92" s="2" t="s">
        <v>88</v>
      </c>
      <c r="C92" s="3">
        <v>266</v>
      </c>
      <c r="D92" s="3">
        <v>25</v>
      </c>
      <c r="L92" s="3">
        <v>0</v>
      </c>
      <c r="N92" s="4">
        <f t="shared" si="3"/>
        <v>291</v>
      </c>
    </row>
    <row r="93" spans="1:14" x14ac:dyDescent="0.2">
      <c r="A93" s="2">
        <v>66149</v>
      </c>
      <c r="B93" s="2" t="s">
        <v>89</v>
      </c>
      <c r="D93" s="3">
        <v>29</v>
      </c>
      <c r="H93" s="3">
        <v>3</v>
      </c>
      <c r="I93" s="3">
        <f>SUM(E93:H93)</f>
        <v>3</v>
      </c>
      <c r="J93" s="3">
        <v>5</v>
      </c>
      <c r="L93" s="3">
        <v>0</v>
      </c>
      <c r="N93" s="4">
        <f t="shared" si="3"/>
        <v>40</v>
      </c>
    </row>
    <row r="94" spans="1:14" x14ac:dyDescent="0.2">
      <c r="A94" s="8">
        <v>66174</v>
      </c>
      <c r="B94" s="9" t="s">
        <v>132</v>
      </c>
      <c r="C94" s="3">
        <v>0</v>
      </c>
      <c r="D94" s="3">
        <v>0</v>
      </c>
      <c r="L94" s="3">
        <v>0</v>
      </c>
      <c r="N94" s="4">
        <f t="shared" si="3"/>
        <v>0</v>
      </c>
    </row>
    <row r="95" spans="1:14" x14ac:dyDescent="0.2">
      <c r="A95" s="2">
        <v>66154</v>
      </c>
      <c r="B95" s="2" t="s">
        <v>75</v>
      </c>
      <c r="D95" s="3">
        <v>190</v>
      </c>
      <c r="L95" s="3">
        <v>109</v>
      </c>
      <c r="N95" s="4">
        <f t="shared" si="3"/>
        <v>299</v>
      </c>
    </row>
    <row r="96" spans="1:14" x14ac:dyDescent="0.2">
      <c r="A96" s="8">
        <v>73176</v>
      </c>
      <c r="B96" s="9" t="s">
        <v>113</v>
      </c>
      <c r="C96" s="3" t="s">
        <v>111</v>
      </c>
      <c r="D96" s="3">
        <v>6</v>
      </c>
      <c r="L96" s="3">
        <v>0</v>
      </c>
      <c r="N96" s="4">
        <f t="shared" si="3"/>
        <v>6</v>
      </c>
    </row>
    <row r="97" spans="1:14" x14ac:dyDescent="0.2">
      <c r="A97" s="2">
        <v>79086</v>
      </c>
      <c r="B97" s="2" t="s">
        <v>90</v>
      </c>
      <c r="C97" s="3">
        <v>214</v>
      </c>
      <c r="D97" s="3">
        <v>20</v>
      </c>
      <c r="L97" s="3">
        <v>23</v>
      </c>
      <c r="N97" s="4">
        <f t="shared" si="3"/>
        <v>257</v>
      </c>
    </row>
    <row r="98" spans="1:14" x14ac:dyDescent="0.2">
      <c r="A98" s="2">
        <v>66075</v>
      </c>
      <c r="B98" s="2" t="s">
        <v>35</v>
      </c>
      <c r="C98" s="3">
        <v>1483</v>
      </c>
      <c r="D98" s="3">
        <v>67</v>
      </c>
      <c r="E98" s="3">
        <v>27</v>
      </c>
      <c r="F98" s="3">
        <v>19</v>
      </c>
      <c r="G98" s="3">
        <f>9+16</f>
        <v>25</v>
      </c>
      <c r="H98" s="3">
        <v>8</v>
      </c>
      <c r="I98" s="3">
        <f>SUM(E98:H98)</f>
        <v>79</v>
      </c>
      <c r="J98" s="3">
        <v>10</v>
      </c>
      <c r="K98" s="3">
        <v>6</v>
      </c>
      <c r="L98" s="3">
        <v>17</v>
      </c>
      <c r="N98" s="4">
        <f t="shared" si="3"/>
        <v>1741</v>
      </c>
    </row>
    <row r="99" spans="1:14" x14ac:dyDescent="0.2">
      <c r="A99" s="12">
        <v>66092</v>
      </c>
      <c r="B99" s="12" t="s">
        <v>82</v>
      </c>
      <c r="C99" s="3">
        <v>4732</v>
      </c>
      <c r="D99" s="3">
        <v>0</v>
      </c>
      <c r="E99" s="3">
        <v>4</v>
      </c>
      <c r="I99" s="3">
        <f>SUM(E99:H99)</f>
        <v>4</v>
      </c>
      <c r="L99" s="3">
        <v>0</v>
      </c>
      <c r="N99" s="4">
        <f t="shared" ref="N99:N114" si="4">SUM(C99:M99)</f>
        <v>4740</v>
      </c>
    </row>
    <row r="100" spans="1:14" x14ac:dyDescent="0.2">
      <c r="A100" s="2">
        <v>75030</v>
      </c>
      <c r="B100" s="2" t="s">
        <v>61</v>
      </c>
      <c r="C100" s="3">
        <v>2155</v>
      </c>
      <c r="D100" s="3">
        <v>172</v>
      </c>
      <c r="F100" s="3">
        <v>1</v>
      </c>
      <c r="G100" s="3">
        <f>6+5</f>
        <v>11</v>
      </c>
      <c r="H100" s="3">
        <v>1</v>
      </c>
      <c r="I100" s="3">
        <f>SUM(E100:H100)</f>
        <v>13</v>
      </c>
      <c r="L100" s="3">
        <v>43</v>
      </c>
      <c r="N100" s="4">
        <f t="shared" si="4"/>
        <v>2396</v>
      </c>
    </row>
    <row r="101" spans="1:14" x14ac:dyDescent="0.2">
      <c r="A101" s="8">
        <v>75465</v>
      </c>
      <c r="B101" s="9" t="s">
        <v>133</v>
      </c>
      <c r="C101" s="3">
        <v>0</v>
      </c>
      <c r="D101" s="3">
        <v>0</v>
      </c>
      <c r="L101" s="3">
        <v>2</v>
      </c>
      <c r="N101" s="4">
        <f t="shared" si="4"/>
        <v>2</v>
      </c>
    </row>
    <row r="102" spans="1:14" x14ac:dyDescent="0.2">
      <c r="A102" s="2">
        <v>66088</v>
      </c>
      <c r="B102" s="2" t="s">
        <v>40</v>
      </c>
      <c r="C102" s="3">
        <v>1168</v>
      </c>
      <c r="D102" s="3">
        <v>117</v>
      </c>
      <c r="L102" s="3">
        <v>22</v>
      </c>
      <c r="N102" s="4">
        <f t="shared" si="4"/>
        <v>1307</v>
      </c>
    </row>
    <row r="103" spans="1:14" x14ac:dyDescent="0.2">
      <c r="A103" s="8">
        <v>66164</v>
      </c>
      <c r="B103" s="9" t="s">
        <v>105</v>
      </c>
      <c r="D103" s="3">
        <v>6</v>
      </c>
      <c r="L103" s="3">
        <v>20</v>
      </c>
      <c r="N103" s="4">
        <f t="shared" si="4"/>
        <v>26</v>
      </c>
    </row>
    <row r="104" spans="1:14" x14ac:dyDescent="0.2">
      <c r="A104" s="8">
        <v>66043</v>
      </c>
      <c r="B104" s="9" t="s">
        <v>106</v>
      </c>
      <c r="C104" s="3">
        <v>79</v>
      </c>
      <c r="D104" s="3">
        <v>8</v>
      </c>
      <c r="L104" s="3">
        <v>8</v>
      </c>
      <c r="N104" s="4">
        <f t="shared" si="4"/>
        <v>95</v>
      </c>
    </row>
    <row r="105" spans="1:14" x14ac:dyDescent="0.2">
      <c r="A105" s="8">
        <v>66178</v>
      </c>
      <c r="B105" s="9" t="s">
        <v>134</v>
      </c>
      <c r="C105" s="3">
        <v>0</v>
      </c>
      <c r="D105" s="3">
        <v>0</v>
      </c>
      <c r="L105" s="3">
        <v>14</v>
      </c>
      <c r="N105" s="4">
        <f t="shared" si="4"/>
        <v>14</v>
      </c>
    </row>
    <row r="106" spans="1:14" x14ac:dyDescent="0.2">
      <c r="A106" s="2">
        <v>66093</v>
      </c>
      <c r="B106" s="2" t="s">
        <v>43</v>
      </c>
      <c r="C106" s="3">
        <v>2190</v>
      </c>
      <c r="D106" s="3">
        <v>319</v>
      </c>
      <c r="E106" s="3">
        <v>17</v>
      </c>
      <c r="F106" s="3">
        <v>33</v>
      </c>
      <c r="G106" s="3">
        <v>6</v>
      </c>
      <c r="H106" s="3">
        <v>6</v>
      </c>
      <c r="I106" s="3">
        <f>SUM(E106:H106)</f>
        <v>62</v>
      </c>
      <c r="J106" s="3">
        <v>8</v>
      </c>
      <c r="K106" s="3">
        <v>8</v>
      </c>
      <c r="L106" s="3">
        <v>66</v>
      </c>
      <c r="N106" s="4">
        <f t="shared" si="4"/>
        <v>2715</v>
      </c>
    </row>
    <row r="107" spans="1:14" x14ac:dyDescent="0.2">
      <c r="A107" s="8">
        <v>66167</v>
      </c>
      <c r="B107" s="9" t="s">
        <v>107</v>
      </c>
      <c r="D107" s="3">
        <v>4</v>
      </c>
      <c r="L107" s="3">
        <v>0</v>
      </c>
      <c r="N107" s="4">
        <f t="shared" si="4"/>
        <v>4</v>
      </c>
    </row>
    <row r="108" spans="1:14" x14ac:dyDescent="0.2">
      <c r="A108" s="2">
        <v>66091</v>
      </c>
      <c r="B108" s="2" t="s">
        <v>42</v>
      </c>
      <c r="C108" s="3">
        <v>789</v>
      </c>
      <c r="D108" s="3">
        <v>30</v>
      </c>
      <c r="L108" s="3">
        <v>0</v>
      </c>
      <c r="N108" s="4">
        <f t="shared" si="4"/>
        <v>819</v>
      </c>
    </row>
    <row r="109" spans="1:14" x14ac:dyDescent="0.2">
      <c r="A109" s="2">
        <v>66014</v>
      </c>
      <c r="B109" s="2" t="s">
        <v>8</v>
      </c>
      <c r="C109" s="3">
        <v>420</v>
      </c>
      <c r="D109" s="3">
        <v>198</v>
      </c>
      <c r="E109" s="3">
        <v>3</v>
      </c>
      <c r="F109" s="3">
        <v>1</v>
      </c>
      <c r="G109" s="3">
        <v>1</v>
      </c>
      <c r="I109" s="3">
        <f>SUM(E109:H109)</f>
        <v>5</v>
      </c>
      <c r="K109" s="3">
        <v>4</v>
      </c>
      <c r="L109" s="3">
        <v>24</v>
      </c>
      <c r="N109" s="4">
        <f t="shared" si="4"/>
        <v>656</v>
      </c>
    </row>
    <row r="110" spans="1:14" x14ac:dyDescent="0.2">
      <c r="A110" s="2">
        <v>78030</v>
      </c>
      <c r="B110" s="2" t="s">
        <v>63</v>
      </c>
      <c r="C110" s="3">
        <v>904</v>
      </c>
      <c r="D110" s="3">
        <v>352</v>
      </c>
      <c r="L110" s="3">
        <v>49</v>
      </c>
      <c r="N110" s="4">
        <f t="shared" si="4"/>
        <v>1305</v>
      </c>
    </row>
    <row r="111" spans="1:14" x14ac:dyDescent="0.2">
      <c r="A111" s="14">
        <v>66005</v>
      </c>
      <c r="B111" s="2" t="s">
        <v>80</v>
      </c>
      <c r="C111" s="3">
        <v>2261</v>
      </c>
      <c r="D111" s="3">
        <v>191</v>
      </c>
      <c r="E111" s="3">
        <v>34</v>
      </c>
      <c r="F111" s="3">
        <v>18</v>
      </c>
      <c r="G111" s="3">
        <f>1+7+9</f>
        <v>17</v>
      </c>
      <c r="H111" s="3">
        <v>10</v>
      </c>
      <c r="I111" s="3">
        <f>SUM(E111:H111)</f>
        <v>79</v>
      </c>
      <c r="J111" s="3">
        <v>11</v>
      </c>
      <c r="K111" s="3">
        <v>6</v>
      </c>
      <c r="L111" s="3">
        <v>38</v>
      </c>
      <c r="N111" s="4">
        <f t="shared" si="4"/>
        <v>2665</v>
      </c>
    </row>
    <row r="112" spans="1:14" x14ac:dyDescent="0.2">
      <c r="A112" s="2">
        <v>66082</v>
      </c>
      <c r="B112" s="2" t="s">
        <v>38</v>
      </c>
      <c r="C112" s="3">
        <v>1070</v>
      </c>
      <c r="D112" s="3">
        <v>216</v>
      </c>
      <c r="E112" s="3">
        <v>18</v>
      </c>
      <c r="F112" s="3">
        <v>15</v>
      </c>
      <c r="G112" s="3">
        <f>7+6</f>
        <v>13</v>
      </c>
      <c r="H112" s="3">
        <v>3</v>
      </c>
      <c r="I112" s="3">
        <f>SUM(E112:H112)</f>
        <v>49</v>
      </c>
      <c r="J112" s="3">
        <v>10</v>
      </c>
      <c r="K112" s="3">
        <v>5</v>
      </c>
      <c r="L112" s="3">
        <v>40</v>
      </c>
      <c r="N112" s="4">
        <f t="shared" si="4"/>
        <v>1439</v>
      </c>
    </row>
    <row r="113" spans="1:14" x14ac:dyDescent="0.2">
      <c r="A113" s="2">
        <v>66076</v>
      </c>
      <c r="B113" s="2" t="s">
        <v>36</v>
      </c>
      <c r="C113" s="3">
        <v>2414</v>
      </c>
      <c r="D113" s="3">
        <v>359</v>
      </c>
      <c r="E113" s="3">
        <v>21</v>
      </c>
      <c r="F113" s="3">
        <v>26</v>
      </c>
      <c r="G113" s="3">
        <f>4+8</f>
        <v>12</v>
      </c>
      <c r="H113" s="3">
        <v>8</v>
      </c>
      <c r="I113" s="3">
        <f>SUM(E113:H113)</f>
        <v>67</v>
      </c>
      <c r="J113" s="3">
        <v>8</v>
      </c>
      <c r="K113" s="3">
        <v>7</v>
      </c>
      <c r="L113" s="3">
        <v>68</v>
      </c>
      <c r="N113" s="4">
        <f t="shared" si="4"/>
        <v>2990</v>
      </c>
    </row>
    <row r="114" spans="1:14" x14ac:dyDescent="0.2">
      <c r="A114" s="8">
        <v>66159</v>
      </c>
      <c r="B114" s="9" t="s">
        <v>108</v>
      </c>
      <c r="D114" s="3">
        <v>7</v>
      </c>
      <c r="L114" s="3">
        <v>33</v>
      </c>
      <c r="N114" s="4">
        <f t="shared" si="4"/>
        <v>40</v>
      </c>
    </row>
  </sheetData>
  <sortState xmlns:xlrd2="http://schemas.microsoft.com/office/spreadsheetml/2017/richdata2" ref="A2:N114">
    <sortCondition ref="B1:B114"/>
  </sortState>
  <conditionalFormatting sqref="Q5:Q13 N1:N1048576">
    <cfRule type="cellIs" dxfId="39" priority="21" operator="between">
      <formula>5000</formula>
      <formula>5200</formula>
    </cfRule>
    <cfRule type="cellIs" dxfId="38" priority="22" operator="between">
      <formula>4000</formula>
      <formula>4200</formula>
    </cfRule>
    <cfRule type="cellIs" dxfId="37" priority="23" operator="between">
      <formula>4000</formula>
      <formula>4200</formula>
    </cfRule>
    <cfRule type="cellIs" dxfId="36" priority="24" operator="between">
      <formula>3000</formula>
      <formula>3200</formula>
    </cfRule>
    <cfRule type="cellIs" dxfId="35" priority="25" operator="between">
      <formula>2000</formula>
      <formula>2200</formula>
    </cfRule>
  </conditionalFormatting>
  <conditionalFormatting sqref="D19">
    <cfRule type="cellIs" dxfId="34" priority="6" operator="between">
      <formula>5000</formula>
      <formula>5200</formula>
    </cfRule>
    <cfRule type="cellIs" dxfId="33" priority="7" operator="between">
      <formula>4000</formula>
      <formula>4200</formula>
    </cfRule>
    <cfRule type="cellIs" dxfId="32" priority="8" operator="between">
      <formula>4000</formula>
      <formula>4200</formula>
    </cfRule>
    <cfRule type="cellIs" dxfId="31" priority="9" operator="between">
      <formula>3000</formula>
      <formula>3200</formula>
    </cfRule>
    <cfRule type="cellIs" dxfId="30" priority="10" operator="between">
      <formula>2000</formula>
      <formula>2200</formula>
    </cfRule>
  </conditionalFormatting>
  <pageMargins left="0.39370078740157483" right="0.19685039370078741" top="0.39370078740157483" bottom="0.39370078740157483" header="0.51181102362204722" footer="0.51181102362204722"/>
  <pageSetup paperSize="9" orientation="portrait" r:id="rId1"/>
  <headerFooter>
    <oddFooter>&amp;L&amp;1#&amp;"Times New Roman"&amp;8&amp;K000000Sensitivity: Internal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238125</xdr:colOff>
                <xdr:row>0</xdr:row>
                <xdr:rowOff>228600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1B1E0-F14A-4DBF-AC4E-13ECE9BBF137}">
  <dimension ref="A1:S10"/>
  <sheetViews>
    <sheetView workbookViewId="0">
      <selection activeCell="A9" sqref="A9:XFD10"/>
    </sheetView>
  </sheetViews>
  <sheetFormatPr defaultColWidth="18.42578125" defaultRowHeight="15" x14ac:dyDescent="0.25"/>
  <sheetData>
    <row r="1" spans="1:19" ht="26.25" x14ac:dyDescent="0.25">
      <c r="A1" s="1" t="s">
        <v>0</v>
      </c>
      <c r="B1" s="1" t="s">
        <v>1</v>
      </c>
      <c r="C1" s="4" t="s">
        <v>76</v>
      </c>
      <c r="D1" s="4" t="s">
        <v>109</v>
      </c>
      <c r="E1" s="4" t="s">
        <v>70</v>
      </c>
      <c r="F1" s="4" t="s">
        <v>83</v>
      </c>
      <c r="G1" s="4" t="s">
        <v>84</v>
      </c>
      <c r="H1" s="4" t="s">
        <v>94</v>
      </c>
      <c r="I1" s="4" t="s">
        <v>110</v>
      </c>
      <c r="J1" s="4" t="s">
        <v>69</v>
      </c>
    </row>
    <row r="4" spans="1:19" x14ac:dyDescent="0.25">
      <c r="A4" s="5">
        <v>66067</v>
      </c>
      <c r="B4" s="2" t="s">
        <v>77</v>
      </c>
      <c r="C4" s="3">
        <v>3648</v>
      </c>
      <c r="D4" s="3"/>
      <c r="E4" s="3"/>
      <c r="F4" s="3"/>
      <c r="G4" s="3"/>
      <c r="H4" s="3"/>
      <c r="I4" s="3"/>
      <c r="J4" s="4">
        <f t="shared" ref="J4" si="0">SUM(C4:I4)</f>
        <v>3648</v>
      </c>
    </row>
    <row r="6" spans="1:19" s="2" customFormat="1" ht="12.75" x14ac:dyDescent="0.2">
      <c r="A6" s="2">
        <v>66132</v>
      </c>
      <c r="B6" s="2" t="s">
        <v>53</v>
      </c>
      <c r="C6" s="3">
        <v>150</v>
      </c>
      <c r="D6" s="3" t="s">
        <v>111</v>
      </c>
      <c r="E6" s="3"/>
      <c r="F6" s="3"/>
      <c r="G6" s="3"/>
      <c r="H6" s="3"/>
      <c r="I6" s="3">
        <f>SUM(E6:H6)</f>
        <v>0</v>
      </c>
      <c r="J6" s="4">
        <f>SUM(C6:H6)</f>
        <v>150</v>
      </c>
      <c r="M6" s="3"/>
      <c r="N6" s="3"/>
      <c r="O6" s="3"/>
    </row>
    <row r="7" spans="1:19" s="2" customFormat="1" ht="25.5" x14ac:dyDescent="0.2">
      <c r="A7" s="2">
        <v>66146</v>
      </c>
      <c r="B7" s="2" t="s">
        <v>57</v>
      </c>
      <c r="C7" s="3"/>
      <c r="D7" s="3">
        <v>53</v>
      </c>
      <c r="E7" s="3"/>
      <c r="F7" s="3"/>
      <c r="G7" s="3"/>
      <c r="H7" s="3"/>
      <c r="I7" s="3"/>
      <c r="J7" s="3"/>
      <c r="K7" s="3"/>
      <c r="L7" s="3"/>
      <c r="M7" s="3"/>
      <c r="N7" s="4">
        <f>SUM(C7:M7)</f>
        <v>53</v>
      </c>
      <c r="Q7" s="3"/>
      <c r="R7" s="3"/>
      <c r="S7" s="3"/>
    </row>
    <row r="8" spans="1:19" s="2" customFormat="1" ht="12.75" x14ac:dyDescent="0.2">
      <c r="A8" s="2">
        <v>66037</v>
      </c>
      <c r="B8" s="2" t="s">
        <v>19</v>
      </c>
      <c r="C8" s="3">
        <v>1202</v>
      </c>
      <c r="D8" s="3">
        <v>60</v>
      </c>
      <c r="E8" s="3">
        <v>5</v>
      </c>
      <c r="F8" s="3">
        <v>16</v>
      </c>
      <c r="G8" s="3">
        <f>4+5</f>
        <v>9</v>
      </c>
      <c r="H8" s="3"/>
      <c r="I8" s="3">
        <f>SUM(E8:H8)</f>
        <v>30</v>
      </c>
      <c r="J8" s="3"/>
      <c r="K8" s="3"/>
      <c r="L8" s="3"/>
      <c r="M8" s="3"/>
      <c r="N8" s="4">
        <f>SUM(C8:M8)</f>
        <v>1322</v>
      </c>
      <c r="Q8" s="3"/>
      <c r="R8" s="3"/>
      <c r="S8" s="3"/>
    </row>
    <row r="9" spans="1:19" s="2" customFormat="1" ht="12.75" x14ac:dyDescent="0.2">
      <c r="A9" s="2">
        <v>66046</v>
      </c>
      <c r="B9" s="2" t="s">
        <v>23</v>
      </c>
      <c r="C9" s="3">
        <v>1873</v>
      </c>
      <c r="D9" s="3">
        <v>56</v>
      </c>
      <c r="E9" s="3">
        <v>12</v>
      </c>
      <c r="F9" s="3">
        <v>13</v>
      </c>
      <c r="G9" s="3"/>
      <c r="H9" s="3"/>
      <c r="I9" s="3">
        <f>SUM(E9:H9)</f>
        <v>25</v>
      </c>
      <c r="J9" s="3"/>
      <c r="K9" s="3"/>
      <c r="L9" s="3"/>
      <c r="M9" s="3"/>
      <c r="N9" s="4">
        <f>SUM(C9:M9)</f>
        <v>1979</v>
      </c>
      <c r="Q9" s="3"/>
      <c r="R9" s="3"/>
      <c r="S9" s="3"/>
    </row>
    <row r="10" spans="1:19" s="2" customFormat="1" ht="12.75" x14ac:dyDescent="0.2">
      <c r="A10" s="5">
        <v>61631</v>
      </c>
      <c r="B10" s="6" t="s">
        <v>102</v>
      </c>
      <c r="C10" s="3">
        <v>4</v>
      </c>
      <c r="D10" s="3">
        <v>144</v>
      </c>
      <c r="E10" s="3"/>
      <c r="F10" s="3"/>
      <c r="G10" s="3"/>
      <c r="H10" s="3"/>
      <c r="I10" s="3"/>
      <c r="J10" s="3"/>
      <c r="K10" s="3"/>
      <c r="L10" s="3"/>
      <c r="M10" s="3"/>
      <c r="N10" s="4">
        <f>SUM(C10:M10)</f>
        <v>148</v>
      </c>
      <c r="Q10" s="3"/>
      <c r="R10" s="3"/>
      <c r="S10" s="3"/>
    </row>
  </sheetData>
  <conditionalFormatting sqref="J1">
    <cfRule type="cellIs" dxfId="29" priority="36" operator="between">
      <formula>5000</formula>
      <formula>5200</formula>
    </cfRule>
    <cfRule type="cellIs" dxfId="28" priority="37" operator="between">
      <formula>4000</formula>
      <formula>4200</formula>
    </cfRule>
    <cfRule type="cellIs" dxfId="27" priority="38" operator="between">
      <formula>4000</formula>
      <formula>4200</formula>
    </cfRule>
    <cfRule type="cellIs" dxfId="26" priority="39" operator="between">
      <formula>3000</formula>
      <formula>3200</formula>
    </cfRule>
    <cfRule type="cellIs" dxfId="25" priority="40" operator="between">
      <formula>2000</formula>
      <formula>2200</formula>
    </cfRule>
  </conditionalFormatting>
  <conditionalFormatting sqref="J4">
    <cfRule type="cellIs" dxfId="24" priority="26" operator="between">
      <formula>5000</formula>
      <formula>5200</formula>
    </cfRule>
    <cfRule type="cellIs" dxfId="23" priority="27" operator="between">
      <formula>4000</formula>
      <formula>4200</formula>
    </cfRule>
    <cfRule type="cellIs" dxfId="22" priority="28" operator="between">
      <formula>4000</formula>
      <formula>4200</formula>
    </cfRule>
    <cfRule type="cellIs" dxfId="21" priority="29" operator="between">
      <formula>3000</formula>
      <formula>3200</formula>
    </cfRule>
    <cfRule type="cellIs" dxfId="20" priority="30" operator="between">
      <formula>2000</formula>
      <formula>2200</formula>
    </cfRule>
  </conditionalFormatting>
  <conditionalFormatting sqref="J6">
    <cfRule type="cellIs" dxfId="19" priority="16" operator="between">
      <formula>5000</formula>
      <formula>5200</formula>
    </cfRule>
    <cfRule type="cellIs" dxfId="18" priority="17" operator="between">
      <formula>4000</formula>
      <formula>4200</formula>
    </cfRule>
    <cfRule type="cellIs" dxfId="17" priority="18" operator="between">
      <formula>4000</formula>
      <formula>4200</formula>
    </cfRule>
    <cfRule type="cellIs" dxfId="16" priority="19" operator="between">
      <formula>3000</formula>
      <formula>3200</formula>
    </cfRule>
    <cfRule type="cellIs" dxfId="15" priority="20" operator="between">
      <formula>2000</formula>
      <formula>2200</formula>
    </cfRule>
  </conditionalFormatting>
  <conditionalFormatting sqref="N7">
    <cfRule type="cellIs" dxfId="14" priority="11" operator="between">
      <formula>5000</formula>
      <formula>5200</formula>
    </cfRule>
    <cfRule type="cellIs" dxfId="13" priority="12" operator="between">
      <formula>4000</formula>
      <formula>4200</formula>
    </cfRule>
    <cfRule type="cellIs" dxfId="12" priority="13" operator="between">
      <formula>4000</formula>
      <formula>4200</formula>
    </cfRule>
    <cfRule type="cellIs" dxfId="11" priority="14" operator="between">
      <formula>3000</formula>
      <formula>3200</formula>
    </cfRule>
    <cfRule type="cellIs" dxfId="10" priority="15" operator="between">
      <formula>2000</formula>
      <formula>2200</formula>
    </cfRule>
  </conditionalFormatting>
  <conditionalFormatting sqref="N8">
    <cfRule type="cellIs" dxfId="9" priority="6" operator="between">
      <formula>5000</formula>
      <formula>5200</formula>
    </cfRule>
    <cfRule type="cellIs" dxfId="8" priority="7" operator="between">
      <formula>4000</formula>
      <formula>4200</formula>
    </cfRule>
    <cfRule type="cellIs" dxfId="7" priority="8" operator="between">
      <formula>4000</formula>
      <formula>4200</formula>
    </cfRule>
    <cfRule type="cellIs" dxfId="6" priority="9" operator="between">
      <formula>3000</formula>
      <formula>3200</formula>
    </cfRule>
    <cfRule type="cellIs" dxfId="5" priority="10" operator="between">
      <formula>2000</formula>
      <formula>2200</formula>
    </cfRule>
  </conditionalFormatting>
  <conditionalFormatting sqref="N9:N10">
    <cfRule type="cellIs" dxfId="4" priority="1" operator="between">
      <formula>5000</formula>
      <formula>5200</formula>
    </cfRule>
    <cfRule type="cellIs" dxfId="3" priority="2" operator="between">
      <formula>4000</formula>
      <formula>4200</formula>
    </cfRule>
    <cfRule type="cellIs" dxfId="2" priority="3" operator="between">
      <formula>4000</formula>
      <formula>4200</formula>
    </cfRule>
    <cfRule type="cellIs" dxfId="1" priority="4" operator="between">
      <formula>3000</formula>
      <formula>3200</formula>
    </cfRule>
    <cfRule type="cellIs" dxfId="0" priority="5" operator="between">
      <formula>2000</formula>
      <formula>2200</formula>
    </cfRule>
  </conditionalFormatting>
  <pageMargins left="0.7" right="0.7" top="0.75" bottom="0.75" header="0.3" footer="0.3"/>
  <pageSetup paperSize="9" orientation="portrait" verticalDpi="0" r:id="rId1"/>
  <headerFooter>
    <oddFooter>&amp;L&amp;1#&amp;"Times New Roman"&amp;8&amp;K000000Sensitivity: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Optælling</vt:lpstr>
      <vt:lpstr>Stoppede dommere</vt:lpstr>
      <vt:lpstr>Optælling!Udskriftstitler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ReportPrintRefereeOrdersCount</dc:title>
  <dc:creator>René Pedersen - DBU Jylland Region 2</dc:creator>
  <cp:lastModifiedBy>Kenni Jensen</cp:lastModifiedBy>
  <dcterms:created xsi:type="dcterms:W3CDTF">2018-10-03T07:43:17Z</dcterms:created>
  <dcterms:modified xsi:type="dcterms:W3CDTF">2022-02-28T10:17:44Z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8450391-6d50-49e0-a466-bfda2ff2a5e1_Enabled">
    <vt:lpwstr>true</vt:lpwstr>
  </property>
  <property fmtid="{D5CDD505-2E9C-101B-9397-08002B2CF9AE}" pid="3" name="MSIP_Label_18450391-6d50-49e0-a466-bfda2ff2a5e1_SetDate">
    <vt:lpwstr>2022-02-28T10:17:44Z</vt:lpwstr>
  </property>
  <property fmtid="{D5CDD505-2E9C-101B-9397-08002B2CF9AE}" pid="4" name="MSIP_Label_18450391-6d50-49e0-a466-bfda2ff2a5e1_Method">
    <vt:lpwstr>Standard</vt:lpwstr>
  </property>
  <property fmtid="{D5CDD505-2E9C-101B-9397-08002B2CF9AE}" pid="5" name="MSIP_Label_18450391-6d50-49e0-a466-bfda2ff2a5e1_Name">
    <vt:lpwstr>18450391-6d50-49e0-a466-bfda2ff2a5e1</vt:lpwstr>
  </property>
  <property fmtid="{D5CDD505-2E9C-101B-9397-08002B2CF9AE}" pid="6" name="MSIP_Label_18450391-6d50-49e0-a466-bfda2ff2a5e1_SiteId">
    <vt:lpwstr>65f51067-7d65-4aa9-b996-4cc43a0d7111</vt:lpwstr>
  </property>
  <property fmtid="{D5CDD505-2E9C-101B-9397-08002B2CF9AE}" pid="7" name="MSIP_Label_18450391-6d50-49e0-a466-bfda2ff2a5e1_ActionId">
    <vt:lpwstr>d45dbc6f-727f-4cb8-9a43-9d193e9477ab</vt:lpwstr>
  </property>
  <property fmtid="{D5CDD505-2E9C-101B-9397-08002B2CF9AE}" pid="8" name="MSIP_Label_18450391-6d50-49e0-a466-bfda2ff2a5e1_ContentBits">
    <vt:lpwstr>2</vt:lpwstr>
  </property>
</Properties>
</file>